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15195" windowHeight="9435" tabRatio="722" activeTab="0"/>
  </bookViews>
  <sheets>
    <sheet name="Quadro Geral" sheetId="1" r:id="rId1"/>
  </sheets>
  <definedNames>
    <definedName name="_xlnm.Print_Area" localSheetId="0">'Quadro Geral'!$B$1:$AC$64</definedName>
  </definedNames>
  <calcPr fullCalcOnLoad="1"/>
</workbook>
</file>

<file path=xl/sharedStrings.xml><?xml version="1.0" encoding="utf-8"?>
<sst xmlns="http://schemas.openxmlformats.org/spreadsheetml/2006/main" count="620" uniqueCount="188">
  <si>
    <t>E</t>
  </si>
  <si>
    <t>T</t>
  </si>
  <si>
    <t>A</t>
  </si>
  <si>
    <t>S</t>
  </si>
  <si>
    <t>Piloto</t>
  </si>
  <si>
    <t>Cheg.</t>
  </si>
  <si>
    <t>Tristão</t>
  </si>
  <si>
    <t>Pts.</t>
  </si>
  <si>
    <t>Equipe</t>
  </si>
  <si>
    <t>Racing</t>
  </si>
  <si>
    <t>Irmãos</t>
  </si>
  <si>
    <t>Rocha</t>
  </si>
  <si>
    <t>Pontos</t>
  </si>
  <si>
    <t>P</t>
  </si>
  <si>
    <t>Peso</t>
  </si>
  <si>
    <t>Obs</t>
  </si>
  <si>
    <t>sc = sem camisa (-5)</t>
  </si>
  <si>
    <t>Fabio Gomes</t>
  </si>
  <si>
    <t>Impossível?</t>
  </si>
  <si>
    <t>Alexandre Lopes</t>
  </si>
  <si>
    <t>Os</t>
  </si>
  <si>
    <t>Nelson</t>
  </si>
  <si>
    <t>Narrows</t>
  </si>
  <si>
    <t>-</t>
  </si>
  <si>
    <t>Braço Duro</t>
  </si>
  <si>
    <t>George</t>
  </si>
  <si>
    <t>pos</t>
  </si>
  <si>
    <t>pontos</t>
  </si>
  <si>
    <t>E1</t>
  </si>
  <si>
    <t>E2</t>
  </si>
  <si>
    <t>E3</t>
  </si>
  <si>
    <t>E4</t>
  </si>
  <si>
    <t>E5</t>
  </si>
  <si>
    <t>E6</t>
  </si>
  <si>
    <t>E7</t>
  </si>
  <si>
    <t>Aelcio</t>
  </si>
  <si>
    <t>Carlos Ferreira</t>
  </si>
  <si>
    <t>Sem descarte</t>
  </si>
  <si>
    <t xml:space="preserve">    E Q U I P E S</t>
  </si>
  <si>
    <t>Com descarte</t>
  </si>
  <si>
    <t>Classif</t>
  </si>
  <si>
    <t>PILOTOS</t>
  </si>
  <si>
    <t>Total</t>
  </si>
  <si>
    <t>Alexandre Ribeiro</t>
  </si>
  <si>
    <t xml:space="preserve">Alberto Otero </t>
  </si>
  <si>
    <t>Bleifuss</t>
  </si>
  <si>
    <t>Edwar Moraes</t>
  </si>
  <si>
    <t>100noção</t>
  </si>
  <si>
    <t xml:space="preserve">Saudade </t>
  </si>
  <si>
    <t>de casa</t>
  </si>
  <si>
    <t>Granja Viana</t>
  </si>
  <si>
    <t>Pit Stop</t>
  </si>
  <si>
    <t xml:space="preserve">Condenados </t>
  </si>
  <si>
    <t>Duck</t>
  </si>
  <si>
    <t>Estrada</t>
  </si>
  <si>
    <t>Jayro Duque</t>
  </si>
  <si>
    <t>Tony</t>
  </si>
  <si>
    <t>Lacava</t>
  </si>
  <si>
    <t>Horse Car</t>
  </si>
  <si>
    <t>Num</t>
  </si>
  <si>
    <t xml:space="preserve"> </t>
  </si>
  <si>
    <t>Planet Kart</t>
  </si>
  <si>
    <t>Speed Hunters</t>
  </si>
  <si>
    <t xml:space="preserve">Roma </t>
  </si>
  <si>
    <t xml:space="preserve">Ronaldo </t>
  </si>
  <si>
    <t>Valdemar</t>
  </si>
  <si>
    <t>Miro</t>
  </si>
  <si>
    <t>Compadres</t>
  </si>
  <si>
    <t>Pattiffaria</t>
  </si>
  <si>
    <t>Scuderia</t>
  </si>
  <si>
    <t>Santochi</t>
  </si>
  <si>
    <t>Paulo Santochi</t>
  </si>
  <si>
    <t>Próximo Grid</t>
  </si>
  <si>
    <t>Marcelo Mala</t>
  </si>
  <si>
    <t>Provas Realizadas:</t>
  </si>
  <si>
    <t>GeroFick</t>
  </si>
  <si>
    <t xml:space="preserve">Felipe Conrado </t>
  </si>
  <si>
    <t xml:space="preserve">Klaus Fickert </t>
  </si>
  <si>
    <t>16:30h</t>
  </si>
  <si>
    <t>18:00h</t>
  </si>
  <si>
    <t>16:00h</t>
  </si>
  <si>
    <t>17:00h</t>
  </si>
  <si>
    <t>15:30h</t>
  </si>
  <si>
    <t>Augusto Morita</t>
  </si>
  <si>
    <t>Ronye Quintieri</t>
  </si>
  <si>
    <t>Octane</t>
  </si>
  <si>
    <t>Adriano Costa</t>
  </si>
  <si>
    <t>Turbolento</t>
  </si>
  <si>
    <t xml:space="preserve">     GRUPO 1</t>
  </si>
  <si>
    <t xml:space="preserve">     GRUPO 5</t>
  </si>
  <si>
    <t xml:space="preserve">     GRUPO 4</t>
  </si>
  <si>
    <t xml:space="preserve">     GRUPO 3</t>
  </si>
  <si>
    <t xml:space="preserve">     GRUPO 2</t>
  </si>
  <si>
    <t>Sylas Lopes </t>
  </si>
  <si>
    <t>Erick Lopes</t>
  </si>
  <si>
    <t>Roda Presa</t>
  </si>
  <si>
    <t>Juarez Mota</t>
  </si>
  <si>
    <t xml:space="preserve">Edgar Kataoka  </t>
  </si>
  <si>
    <t xml:space="preserve">Vlamir Garcia  </t>
  </si>
  <si>
    <t>Lanterna</t>
  </si>
  <si>
    <t>Verde</t>
  </si>
  <si>
    <t>Raphael Leone</t>
  </si>
  <si>
    <t>André Shoji</t>
  </si>
  <si>
    <t>Ricardo Hanks</t>
  </si>
  <si>
    <t>Lupércio Tenan</t>
  </si>
  <si>
    <t>Eduardo Tenan</t>
  </si>
  <si>
    <t>XBR</t>
  </si>
  <si>
    <t>Akira Eguti</t>
  </si>
  <si>
    <t>Ricardo Folter</t>
  </si>
  <si>
    <t>Antonio Pla</t>
  </si>
  <si>
    <t>Calouros</t>
  </si>
  <si>
    <t>Fabio Andrade</t>
  </si>
  <si>
    <t>Rodolfo Silva</t>
  </si>
  <si>
    <t>Daniel Carbajal</t>
  </si>
  <si>
    <t>KGR Team</t>
  </si>
  <si>
    <t>Pisando</t>
  </si>
  <si>
    <t>Fundo</t>
  </si>
  <si>
    <t>Emerson Ivo</t>
  </si>
  <si>
    <t>ds = desclassificado</t>
  </si>
  <si>
    <t>Brazuca</t>
  </si>
  <si>
    <t>Humberto Focesi</t>
  </si>
  <si>
    <t>Edson Soares</t>
  </si>
  <si>
    <t xml:space="preserve">mv = melhor volta </t>
  </si>
  <si>
    <t>Fauwebe</t>
  </si>
  <si>
    <t>Alexandre Almeida</t>
  </si>
  <si>
    <t xml:space="preserve">Laranja </t>
  </si>
  <si>
    <t>Mecânica</t>
  </si>
  <si>
    <t xml:space="preserve">The Fastest </t>
  </si>
  <si>
    <t>Helio Bassi</t>
  </si>
  <si>
    <t>Reinaldo Serdas</t>
  </si>
  <si>
    <t>Eduardo Prado</t>
  </si>
  <si>
    <t>Christopher</t>
  </si>
  <si>
    <t>Celerados</t>
  </si>
  <si>
    <t>Sentopé ia</t>
  </si>
  <si>
    <t>Schnecke</t>
  </si>
  <si>
    <t>LCR</t>
  </si>
  <si>
    <t>Erich Lenzi</t>
  </si>
  <si>
    <t>Eduard Schardijn</t>
  </si>
  <si>
    <t>Jens Holderer</t>
  </si>
  <si>
    <t>Gilmar Sbardelotto</t>
  </si>
  <si>
    <t>Des-kart-áveis</t>
  </si>
  <si>
    <t>Fabiano Costa</t>
  </si>
  <si>
    <t>Giulliano Decicino</t>
  </si>
  <si>
    <t>ROCKETS</t>
  </si>
  <si>
    <t>Ernani Toledo</t>
  </si>
  <si>
    <t>Fábio Buosi</t>
  </si>
  <si>
    <t>Campeonato PANGARÉ de Kart - DÉCIMA QUARTA rodada</t>
  </si>
  <si>
    <t>26/Nov</t>
  </si>
  <si>
    <t>10/Dez</t>
  </si>
  <si>
    <t>28/Jan</t>
  </si>
  <si>
    <t>18/Fev</t>
  </si>
  <si>
    <t>11/Mar</t>
  </si>
  <si>
    <t>08/Abr</t>
  </si>
  <si>
    <t>17:30h</t>
  </si>
  <si>
    <t>Kleber Dias</t>
  </si>
  <si>
    <t>Lucas Almeida</t>
  </si>
  <si>
    <t>Marcelo Barasini</t>
  </si>
  <si>
    <t>Clovis Pereira</t>
  </si>
  <si>
    <t>Denis Botelho</t>
  </si>
  <si>
    <t>Marcelo Franção</t>
  </si>
  <si>
    <t>Miguel Castro</t>
  </si>
  <si>
    <t>Denis Nascimento</t>
  </si>
  <si>
    <t>André Tristão</t>
  </si>
  <si>
    <t>Luiz Tristão</t>
  </si>
  <si>
    <t>Erico Mosca</t>
  </si>
  <si>
    <t>Julio Kobarg</t>
  </si>
  <si>
    <t xml:space="preserve">Leonardo </t>
  </si>
  <si>
    <t>Luiz Fiuza</t>
  </si>
  <si>
    <t>19:00h</t>
  </si>
  <si>
    <t>18:30h</t>
  </si>
  <si>
    <t>20:00h</t>
  </si>
  <si>
    <t>19:20h</t>
  </si>
  <si>
    <t>18:40h</t>
  </si>
  <si>
    <t>20:40h</t>
  </si>
  <si>
    <t>Wendell Capraro</t>
  </si>
  <si>
    <t>André Campos</t>
  </si>
  <si>
    <t>CPKA Team</t>
  </si>
  <si>
    <t>mv</t>
  </si>
  <si>
    <t>Aldeia da Serra</t>
  </si>
  <si>
    <t>15:00h</t>
  </si>
  <si>
    <t>sc</t>
  </si>
  <si>
    <t xml:space="preserve">Duarte Simões </t>
  </si>
  <si>
    <t>Waldir Menegon</t>
  </si>
  <si>
    <t xml:space="preserve">LOKO É POKO ! </t>
  </si>
  <si>
    <t>Diego Fernandes</t>
  </si>
  <si>
    <t>Black Horse</t>
  </si>
  <si>
    <t>Juan Fernandes</t>
  </si>
  <si>
    <t>ds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</si>
</sst>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&quot;\ #,##0;&quot;R$&quot;\ \-#,##0"/>
    <numFmt numFmtId="177" formatCode="&quot;R$&quot;\ #,##0;[Red]&quot;R$&quot;\ \-#,##0"/>
    <numFmt numFmtId="178" formatCode="&quot;R$&quot;\ #,##0.00;&quot;R$&quot;\ \-#,##0.00"/>
    <numFmt numFmtId="179" formatCode="&quot;R$&quot;\ #,##0.00;[Red]&quot;R$&quot;\ \-#,##0.00"/>
    <numFmt numFmtId="180" formatCode="_ &quot;R$&quot;\ * #,##0_ ;_ &quot;R$&quot;\ * \-#,##0_ ;_ &quot;R$&quot;\ * &quot;-&quot;_ ;_ @_ "/>
    <numFmt numFmtId="181" formatCode="_ * #,##0_ ;_ * \-#,##0_ ;_ * &quot;-&quot;_ ;_ @_ "/>
    <numFmt numFmtId="182" formatCode="_ &quot;R$&quot;\ * #,##0.00_ ;_ &quot;R$&quot;\ * \-#,##0.00_ ;_ &quot;R$&quot;\ * &quot;-&quot;??_ ;_ @_ "/>
    <numFmt numFmtId="183" formatCode="_ * #,##0.00_ ;_ * \-#,##0.00_ ;_ * &quot;-&quot;??_ ;_ @_ "/>
    <numFmt numFmtId="184" formatCode="00000"/>
    <numFmt numFmtId="185" formatCode="0.0"/>
    <numFmt numFmtId="186" formatCode="d\ mmmm\,\ yyyy"/>
    <numFmt numFmtId="187" formatCode="dd/mm/yy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6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9"/>
      <name val="Century Gothic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3" borderId="19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6" borderId="28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7" borderId="27" xfId="0" applyFont="1" applyFill="1" applyBorder="1" applyAlignment="1">
      <alignment/>
    </xf>
    <xf numFmtId="0" fontId="1" fillId="7" borderId="15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left"/>
    </xf>
    <xf numFmtId="0" fontId="2" fillId="8" borderId="14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1" fillId="5" borderId="15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left"/>
    </xf>
    <xf numFmtId="0" fontId="9" fillId="7" borderId="14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1" fillId="2" borderId="1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0" fillId="3" borderId="31" xfId="0" applyFont="1" applyFill="1" applyBorder="1" applyAlignment="1" quotePrefix="1">
      <alignment horizontal="center"/>
    </xf>
    <xf numFmtId="0" fontId="0" fillId="3" borderId="32" xfId="0" applyFont="1" applyFill="1" applyBorder="1" applyAlignment="1" quotePrefix="1">
      <alignment horizontal="center"/>
    </xf>
    <xf numFmtId="0" fontId="1" fillId="4" borderId="30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16" fontId="1" fillId="3" borderId="0" xfId="0" applyNumberFormat="1" applyFont="1" applyFill="1" applyBorder="1" applyAlignment="1" quotePrefix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2" fillId="9" borderId="15" xfId="0" applyFont="1" applyFill="1" applyBorder="1" applyAlignment="1">
      <alignment horizontal="left"/>
    </xf>
    <xf numFmtId="0" fontId="2" fillId="9" borderId="27" xfId="0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0" fontId="2" fillId="9" borderId="28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10" borderId="15" xfId="0" applyFont="1" applyFill="1" applyBorder="1" applyAlignment="1">
      <alignment horizontal="left"/>
    </xf>
    <xf numFmtId="0" fontId="1" fillId="10" borderId="14" xfId="0" applyFont="1" applyFill="1" applyBorder="1" applyAlignment="1">
      <alignment horizontal="left"/>
    </xf>
    <xf numFmtId="0" fontId="2" fillId="6" borderId="38" xfId="0" applyFont="1" applyFill="1" applyBorder="1" applyAlignment="1" quotePrefix="1">
      <alignment horizontal="center"/>
    </xf>
    <xf numFmtId="0" fontId="2" fillId="6" borderId="39" xfId="0" applyFont="1" applyFill="1" applyBorder="1" applyAlignment="1" quotePrefix="1">
      <alignment horizontal="center"/>
    </xf>
    <xf numFmtId="0" fontId="1" fillId="7" borderId="28" xfId="0" applyFont="1" applyFill="1" applyBorder="1" applyAlignment="1">
      <alignment/>
    </xf>
    <xf numFmtId="0" fontId="1" fillId="7" borderId="26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left"/>
    </xf>
    <xf numFmtId="0" fontId="2" fillId="11" borderId="27" xfId="0" applyFont="1" applyFill="1" applyBorder="1" applyAlignment="1">
      <alignment horizontal="left"/>
    </xf>
    <xf numFmtId="0" fontId="2" fillId="11" borderId="38" xfId="0" applyFont="1" applyFill="1" applyBorder="1" applyAlignment="1">
      <alignment horizontal="center"/>
    </xf>
    <xf numFmtId="0" fontId="2" fillId="11" borderId="28" xfId="0" applyFont="1" applyFill="1" applyBorder="1" applyAlignment="1">
      <alignment horizontal="left"/>
    </xf>
    <xf numFmtId="0" fontId="2" fillId="11" borderId="25" xfId="0" applyFont="1" applyFill="1" applyBorder="1" applyAlignment="1">
      <alignment horizontal="center"/>
    </xf>
    <xf numFmtId="0" fontId="1" fillId="5" borderId="15" xfId="0" applyFont="1" applyFill="1" applyBorder="1" applyAlignment="1">
      <alignment/>
    </xf>
    <xf numFmtId="0" fontId="1" fillId="5" borderId="27" xfId="0" applyFont="1" applyFill="1" applyBorder="1" applyAlignment="1">
      <alignment/>
    </xf>
    <xf numFmtId="0" fontId="9" fillId="5" borderId="38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1" fillId="5" borderId="28" xfId="0" applyFont="1" applyFill="1" applyBorder="1" applyAlignment="1">
      <alignment/>
    </xf>
    <xf numFmtId="0" fontId="9" fillId="5" borderId="26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left"/>
    </xf>
    <xf numFmtId="0" fontId="9" fillId="7" borderId="40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left"/>
    </xf>
    <xf numFmtId="0" fontId="9" fillId="7" borderId="39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left"/>
    </xf>
    <xf numFmtId="0" fontId="2" fillId="12" borderId="15" xfId="0" applyFont="1" applyFill="1" applyBorder="1" applyAlignment="1">
      <alignment horizontal="left"/>
    </xf>
    <xf numFmtId="0" fontId="1" fillId="10" borderId="41" xfId="0" applyFont="1" applyFill="1" applyBorder="1" applyAlignment="1">
      <alignment horizontal="left"/>
    </xf>
    <xf numFmtId="0" fontId="1" fillId="10" borderId="42" xfId="0" applyFont="1" applyFill="1" applyBorder="1" applyAlignment="1">
      <alignment horizontal="left"/>
    </xf>
    <xf numFmtId="0" fontId="1" fillId="10" borderId="27" xfId="0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left"/>
    </xf>
    <xf numFmtId="0" fontId="1" fillId="13" borderId="14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left"/>
    </xf>
    <xf numFmtId="0" fontId="2" fillId="11" borderId="1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/>
    </xf>
    <xf numFmtId="0" fontId="1" fillId="7" borderId="39" xfId="0" applyFont="1" applyFill="1" applyBorder="1" applyAlignment="1">
      <alignment wrapText="1"/>
    </xf>
    <xf numFmtId="0" fontId="1" fillId="7" borderId="29" xfId="0" applyFont="1" applyFill="1" applyBorder="1" applyAlignment="1">
      <alignment wrapText="1"/>
    </xf>
    <xf numFmtId="0" fontId="9" fillId="7" borderId="9" xfId="0" applyFont="1" applyFill="1" applyBorder="1" applyAlignment="1">
      <alignment horizontal="left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" fillId="11" borderId="27" xfId="0" applyFont="1" applyFill="1" applyBorder="1" applyAlignment="1">
      <alignment/>
    </xf>
    <xf numFmtId="0" fontId="2" fillId="11" borderId="28" xfId="0" applyFont="1" applyFill="1" applyBorder="1" applyAlignment="1">
      <alignment/>
    </xf>
    <xf numFmtId="0" fontId="2" fillId="11" borderId="27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7" borderId="4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12" borderId="28" xfId="0" applyFont="1" applyFill="1" applyBorder="1" applyAlignment="1">
      <alignment horizontal="center"/>
    </xf>
    <xf numFmtId="0" fontId="2" fillId="12" borderId="29" xfId="0" applyFont="1" applyFill="1" applyBorder="1" applyAlignment="1">
      <alignment wrapText="1"/>
    </xf>
    <xf numFmtId="0" fontId="2" fillId="12" borderId="27" xfId="0" applyFont="1" applyFill="1" applyBorder="1" applyAlignment="1">
      <alignment wrapText="1"/>
    </xf>
    <xf numFmtId="0" fontId="2" fillId="12" borderId="28" xfId="0" applyFont="1" applyFill="1" applyBorder="1" applyAlignment="1">
      <alignment wrapText="1"/>
    </xf>
    <xf numFmtId="0" fontId="2" fillId="12" borderId="27" xfId="0" applyFont="1" applyFill="1" applyBorder="1" applyAlignment="1">
      <alignment horizontal="center" wrapText="1"/>
    </xf>
    <xf numFmtId="0" fontId="2" fillId="12" borderId="38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left"/>
    </xf>
    <xf numFmtId="0" fontId="2" fillId="12" borderId="39" xfId="0" applyFont="1" applyFill="1" applyBorder="1" applyAlignment="1">
      <alignment horizontal="left"/>
    </xf>
    <xf numFmtId="0" fontId="2" fillId="12" borderId="43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left"/>
    </xf>
    <xf numFmtId="0" fontId="1" fillId="7" borderId="40" xfId="0" applyFont="1" applyFill="1" applyBorder="1" applyAlignment="1">
      <alignment wrapText="1"/>
    </xf>
    <xf numFmtId="0" fontId="9" fillId="7" borderId="4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0" fillId="2" borderId="45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5" borderId="29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13" fillId="3" borderId="0" xfId="0" applyFont="1" applyFill="1" applyBorder="1" applyAlignment="1">
      <alignment horizontal="left"/>
    </xf>
    <xf numFmtId="0" fontId="2" fillId="12" borderId="43" xfId="0" applyFont="1" applyFill="1" applyBorder="1" applyAlignment="1">
      <alignment horizontal="left"/>
    </xf>
    <xf numFmtId="0" fontId="2" fillId="6" borderId="4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left" wrapText="1"/>
    </xf>
    <xf numFmtId="0" fontId="2" fillId="8" borderId="27" xfId="0" applyFont="1" applyFill="1" applyBorder="1" applyAlignment="1">
      <alignment/>
    </xf>
    <xf numFmtId="0" fontId="2" fillId="8" borderId="28" xfId="0" applyFont="1" applyFill="1" applyBorder="1" applyAlignment="1">
      <alignment/>
    </xf>
    <xf numFmtId="0" fontId="2" fillId="8" borderId="39" xfId="0" applyFont="1" applyFill="1" applyBorder="1" applyAlignment="1">
      <alignment horizontal="center"/>
    </xf>
    <xf numFmtId="0" fontId="2" fillId="5" borderId="43" xfId="0" applyFont="1" applyFill="1" applyBorder="1" applyAlignment="1">
      <alignment/>
    </xf>
    <xf numFmtId="0" fontId="12" fillId="8" borderId="27" xfId="0" applyFont="1" applyFill="1" applyBorder="1" applyAlignment="1">
      <alignment wrapText="1"/>
    </xf>
    <xf numFmtId="0" fontId="12" fillId="8" borderId="28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44" xfId="0" applyFont="1" applyFill="1" applyBorder="1" applyAlignment="1">
      <alignment wrapText="1"/>
    </xf>
    <xf numFmtId="0" fontId="1" fillId="7" borderId="44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/>
    </xf>
    <xf numFmtId="0" fontId="1" fillId="7" borderId="28" xfId="0" applyFont="1" applyFill="1" applyBorder="1" applyAlignment="1">
      <alignment wrapText="1"/>
    </xf>
    <xf numFmtId="0" fontId="1" fillId="7" borderId="28" xfId="0" applyFont="1" applyFill="1" applyBorder="1" applyAlignment="1">
      <alignment horizontal="center" wrapText="1"/>
    </xf>
    <xf numFmtId="0" fontId="1" fillId="13" borderId="29" xfId="0" applyFont="1" applyFill="1" applyBorder="1" applyAlignment="1">
      <alignment horizontal="left" wrapText="1"/>
    </xf>
    <xf numFmtId="0" fontId="1" fillId="13" borderId="48" xfId="0" applyFont="1" applyFill="1" applyBorder="1" applyAlignment="1">
      <alignment wrapText="1"/>
    </xf>
    <xf numFmtId="0" fontId="1" fillId="13" borderId="27" xfId="0" applyFont="1" applyFill="1" applyBorder="1" applyAlignment="1">
      <alignment horizontal="center" wrapText="1"/>
    </xf>
    <xf numFmtId="0" fontId="1" fillId="13" borderId="9" xfId="0" applyFont="1" applyFill="1" applyBorder="1" applyAlignment="1">
      <alignment horizontal="left"/>
    </xf>
    <xf numFmtId="0" fontId="1" fillId="13" borderId="42" xfId="0" applyFont="1" applyFill="1" applyBorder="1" applyAlignment="1">
      <alignment wrapText="1"/>
    </xf>
    <xf numFmtId="0" fontId="1" fillId="13" borderId="28" xfId="0" applyFont="1" applyFill="1" applyBorder="1" applyAlignment="1">
      <alignment horizontal="center" wrapText="1"/>
    </xf>
    <xf numFmtId="0" fontId="2" fillId="8" borderId="40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5" borderId="41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31" xfId="0" applyFont="1" applyFill="1" applyBorder="1" applyAlignment="1" quotePrefix="1">
      <alignment horizontal="center"/>
    </xf>
    <xf numFmtId="0" fontId="0" fillId="0" borderId="32" xfId="0" applyFont="1" applyFill="1" applyBorder="1" applyAlignment="1" quotePrefix="1">
      <alignment horizontal="center"/>
    </xf>
    <xf numFmtId="0" fontId="1" fillId="0" borderId="27" xfId="0" applyFont="1" applyFill="1" applyBorder="1" applyAlignment="1" quotePrefix="1">
      <alignment horizontal="center"/>
    </xf>
    <xf numFmtId="0" fontId="1" fillId="0" borderId="43" xfId="0" applyFont="1" applyFill="1" applyBorder="1" applyAlignment="1" quotePrefix="1">
      <alignment horizontal="center"/>
    </xf>
    <xf numFmtId="0" fontId="1" fillId="2" borderId="49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left"/>
    </xf>
    <xf numFmtId="0" fontId="2" fillId="6" borderId="44" xfId="0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0" fontId="2" fillId="12" borderId="50" xfId="0" applyFont="1" applyFill="1" applyBorder="1" applyAlignment="1">
      <alignment horizontal="left"/>
    </xf>
    <xf numFmtId="0" fontId="2" fillId="12" borderId="42" xfId="0" applyFont="1" applyFill="1" applyBorder="1" applyAlignment="1">
      <alignment horizontal="left"/>
    </xf>
    <xf numFmtId="0" fontId="2" fillId="8" borderId="41" xfId="0" applyFont="1" applyFill="1" applyBorder="1" applyAlignment="1">
      <alignment/>
    </xf>
    <xf numFmtId="0" fontId="2" fillId="8" borderId="27" xfId="0" applyFont="1" applyFill="1" applyBorder="1" applyAlignment="1">
      <alignment horizontal="center"/>
    </xf>
    <xf numFmtId="0" fontId="2" fillId="8" borderId="42" xfId="0" applyFont="1" applyFill="1" applyBorder="1" applyAlignment="1">
      <alignment/>
    </xf>
    <xf numFmtId="0" fontId="2" fillId="8" borderId="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2" fillId="8" borderId="0" xfId="0" applyFont="1" applyFill="1" applyBorder="1" applyAlignment="1">
      <alignment/>
    </xf>
    <xf numFmtId="0" fontId="2" fillId="8" borderId="10" xfId="0" applyFont="1" applyFill="1" applyBorder="1" applyAlignment="1">
      <alignment horizontal="left"/>
    </xf>
    <xf numFmtId="0" fontId="1" fillId="8" borderId="15" xfId="0" applyFont="1" applyFill="1" applyBorder="1" applyAlignment="1">
      <alignment horizontal="left"/>
    </xf>
    <xf numFmtId="0" fontId="1" fillId="8" borderId="27" xfId="0" applyFont="1" applyFill="1" applyBorder="1" applyAlignment="1">
      <alignment wrapText="1"/>
    </xf>
    <xf numFmtId="0" fontId="1" fillId="8" borderId="27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left"/>
    </xf>
    <xf numFmtId="0" fontId="1" fillId="8" borderId="28" xfId="0" applyFont="1" applyFill="1" applyBorder="1" applyAlignment="1">
      <alignment wrapText="1"/>
    </xf>
    <xf numFmtId="0" fontId="1" fillId="8" borderId="28" xfId="0" applyFont="1" applyFill="1" applyBorder="1" applyAlignment="1">
      <alignment horizontal="center" wrapText="1"/>
    </xf>
    <xf numFmtId="0" fontId="14" fillId="3" borderId="25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/>
    </xf>
    <xf numFmtId="0" fontId="1" fillId="13" borderId="41" xfId="0" applyFont="1" applyFill="1" applyBorder="1" applyAlignment="1">
      <alignment horizontal="left"/>
    </xf>
    <xf numFmtId="0" fontId="1" fillId="13" borderId="42" xfId="0" applyFont="1" applyFill="1" applyBorder="1" applyAlignment="1">
      <alignment horizontal="left"/>
    </xf>
    <xf numFmtId="0" fontId="1" fillId="13" borderId="27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2" fillId="12" borderId="28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0" fillId="4" borderId="31" xfId="0" applyFont="1" applyFill="1" applyBorder="1" applyAlignment="1" quotePrefix="1">
      <alignment horizontal="center"/>
    </xf>
    <xf numFmtId="0" fontId="0" fillId="4" borderId="32" xfId="0" applyFont="1" applyFill="1" applyBorder="1" applyAlignment="1" quotePrefix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1" fillId="3" borderId="28" xfId="0" applyFont="1" applyFill="1" applyBorder="1" applyAlignment="1">
      <alignment wrapText="1"/>
    </xf>
    <xf numFmtId="0" fontId="1" fillId="3" borderId="27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" fillId="3" borderId="27" xfId="0" applyFont="1" applyFill="1" applyBorder="1" applyAlignment="1">
      <alignment wrapText="1"/>
    </xf>
    <xf numFmtId="0" fontId="2" fillId="6" borderId="27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wrapText="1"/>
    </xf>
    <xf numFmtId="0" fontId="2" fillId="6" borderId="28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/>
    </xf>
    <xf numFmtId="0" fontId="1" fillId="3" borderId="0" xfId="0" applyFont="1" applyFill="1" applyBorder="1" applyAlignment="1" quotePrefix="1">
      <alignment horizontal="left"/>
    </xf>
    <xf numFmtId="0" fontId="1" fillId="0" borderId="25" xfId="0" applyFont="1" applyBorder="1" applyAlignment="1">
      <alignment horizontal="right"/>
    </xf>
    <xf numFmtId="0" fontId="0" fillId="4" borderId="33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2" fillId="6" borderId="0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16" fontId="1" fillId="3" borderId="15" xfId="0" applyNumberFormat="1" applyFont="1" applyFill="1" applyBorder="1" applyAlignment="1" quotePrefix="1">
      <alignment/>
    </xf>
    <xf numFmtId="0" fontId="1" fillId="3" borderId="16" xfId="0" applyFont="1" applyFill="1" applyBorder="1" applyAlignment="1" quotePrefix="1">
      <alignment/>
    </xf>
    <xf numFmtId="0" fontId="1" fillId="0" borderId="0" xfId="0" applyFont="1" applyBorder="1" applyAlignment="1">
      <alignment horizontal="right"/>
    </xf>
    <xf numFmtId="16" fontId="1" fillId="0" borderId="15" xfId="0" applyNumberFormat="1" applyFont="1" applyFill="1" applyBorder="1" applyAlignment="1" quotePrefix="1">
      <alignment horizontal="left"/>
    </xf>
    <xf numFmtId="16" fontId="1" fillId="0" borderId="16" xfId="0" applyNumberFormat="1" applyFont="1" applyFill="1" applyBorder="1" applyAlignment="1" quotePrefix="1">
      <alignment horizontal="left"/>
    </xf>
    <xf numFmtId="0" fontId="1" fillId="0" borderId="24" xfId="0" applyFont="1" applyFill="1" applyBorder="1" applyAlignment="1">
      <alignment horizontal="right"/>
    </xf>
    <xf numFmtId="16" fontId="1" fillId="3" borderId="16" xfId="0" applyNumberFormat="1" applyFont="1" applyFill="1" applyBorder="1" applyAlignment="1" quotePrefix="1">
      <alignment/>
    </xf>
    <xf numFmtId="0" fontId="1" fillId="0" borderId="24" xfId="0" applyFont="1" applyBorder="1" applyAlignment="1">
      <alignment horizontal="right"/>
    </xf>
    <xf numFmtId="14" fontId="1" fillId="3" borderId="0" xfId="0" applyNumberFormat="1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center"/>
    </xf>
    <xf numFmtId="0" fontId="1" fillId="14" borderId="50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14" borderId="2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56"/>
  <sheetViews>
    <sheetView tabSelected="1" zoomScale="68" zoomScaleNormal="68" workbookViewId="0" topLeftCell="D34">
      <selection activeCell="AC112" sqref="AC112"/>
    </sheetView>
  </sheetViews>
  <sheetFormatPr defaultColWidth="9.140625" defaultRowHeight="12.75"/>
  <cols>
    <col min="1" max="1" width="2.00390625" style="1" customWidth="1"/>
    <col min="2" max="2" width="6.7109375" style="1" customWidth="1"/>
    <col min="3" max="3" width="16.8515625" style="1" customWidth="1"/>
    <col min="4" max="4" width="21.00390625" style="1" customWidth="1"/>
    <col min="5" max="5" width="6.140625" style="1" customWidth="1"/>
    <col min="6" max="7" width="5.28125" style="1" customWidth="1"/>
    <col min="8" max="8" width="6.7109375" style="1" customWidth="1"/>
    <col min="9" max="10" width="6.00390625" style="1" customWidth="1"/>
    <col min="11" max="11" width="6.7109375" style="1" customWidth="1"/>
    <col min="12" max="13" width="6.00390625" style="1" customWidth="1"/>
    <col min="14" max="14" width="6.7109375" style="1" customWidth="1"/>
    <col min="15" max="16" width="6.00390625" style="1" customWidth="1"/>
    <col min="17" max="17" width="6.7109375" style="1" customWidth="1"/>
    <col min="18" max="19" width="6.00390625" style="1" customWidth="1"/>
    <col min="20" max="20" width="6.7109375" style="1" customWidth="1"/>
    <col min="21" max="21" width="6.140625" style="1" customWidth="1"/>
    <col min="22" max="22" width="6.7109375" style="1" customWidth="1"/>
    <col min="23" max="23" width="7.00390625" style="1" customWidth="1"/>
    <col min="24" max="24" width="8.28125" style="1" customWidth="1"/>
    <col min="25" max="25" width="8.8515625" style="1" bestFit="1" customWidth="1"/>
    <col min="26" max="27" width="8.28125" style="2" customWidth="1"/>
    <col min="28" max="28" width="8.28125" style="1" customWidth="1"/>
    <col min="29" max="29" width="8.140625" style="1" customWidth="1"/>
    <col min="30" max="30" width="5.140625" style="1" customWidth="1"/>
    <col min="31" max="48" width="9.140625" style="1" customWidth="1"/>
    <col min="49" max="49" width="9.28125" style="1" customWidth="1"/>
    <col min="50" max="50" width="4.28125" style="1" bestFit="1" customWidth="1"/>
    <col min="51" max="51" width="8.28125" style="1" customWidth="1"/>
    <col min="52" max="52" width="3.421875" style="1" bestFit="1" customWidth="1"/>
    <col min="53" max="54" width="3.7109375" style="1" bestFit="1" customWidth="1"/>
    <col min="55" max="56" width="3.140625" style="1" customWidth="1"/>
    <col min="57" max="57" width="3.140625" style="1" bestFit="1" customWidth="1"/>
    <col min="58" max="58" width="3.7109375" style="1" bestFit="1" customWidth="1"/>
    <col min="59" max="16384" width="9.140625" style="1" customWidth="1"/>
  </cols>
  <sheetData>
    <row r="1" spans="2:31" ht="21" thickBo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 t="s">
        <v>146</v>
      </c>
      <c r="O1" s="45"/>
      <c r="P1" s="45"/>
      <c r="Q1" s="45"/>
      <c r="R1" s="45"/>
      <c r="S1" s="45"/>
      <c r="T1" s="45"/>
      <c r="U1" s="45"/>
      <c r="V1" s="45"/>
      <c r="W1" s="45"/>
      <c r="X1" s="21"/>
      <c r="Y1" s="21"/>
      <c r="Z1" s="47"/>
      <c r="AA1" s="47" t="s">
        <v>74</v>
      </c>
      <c r="AB1" s="114">
        <f>IF(SUM(H6:H19)=0,0,1)+IF(SUM(K6:K19)=0,0,1)+IF(SUM(N6:N19)=0,0,1)+IF(SUM(Q6:Q19)=0,0,1)+IF(SUM(T6:T19)=0,0,1)+IF(SUM(W6:W19)=0,0,1)</f>
        <v>6</v>
      </c>
      <c r="AC1" s="45"/>
      <c r="AD1" s="45"/>
      <c r="AE1" s="45"/>
    </row>
    <row r="2" spans="2:31" s="3" customFormat="1" ht="15" customHeight="1" thickBot="1">
      <c r="B2" s="83"/>
      <c r="C2" s="58"/>
      <c r="D2" s="58"/>
      <c r="E2" s="59"/>
      <c r="F2" s="6"/>
      <c r="G2" s="6"/>
      <c r="H2" s="7"/>
      <c r="I2" s="7" t="s">
        <v>0</v>
      </c>
      <c r="J2" s="7"/>
      <c r="K2" s="7" t="s">
        <v>1</v>
      </c>
      <c r="L2" s="304"/>
      <c r="M2" s="304" t="s">
        <v>2</v>
      </c>
      <c r="N2" s="304"/>
      <c r="O2" s="7" t="s">
        <v>13</v>
      </c>
      <c r="P2" s="7"/>
      <c r="Q2" s="7" t="s">
        <v>2</v>
      </c>
      <c r="R2" s="7"/>
      <c r="S2" s="7" t="s">
        <v>3</v>
      </c>
      <c r="T2" s="7"/>
      <c r="U2" s="7"/>
      <c r="V2" s="7"/>
      <c r="W2" s="8"/>
      <c r="X2" s="22"/>
      <c r="Y2" s="22"/>
      <c r="Z2" s="48"/>
      <c r="AA2" s="48"/>
      <c r="AB2" s="49"/>
      <c r="AC2" s="49"/>
      <c r="AD2" s="49"/>
      <c r="AE2" s="49"/>
    </row>
    <row r="3" spans="2:31" s="3" customFormat="1" ht="15" customHeight="1" thickBot="1">
      <c r="B3" s="84"/>
      <c r="C3" s="82" t="s">
        <v>88</v>
      </c>
      <c r="D3" s="60"/>
      <c r="E3" s="61"/>
      <c r="F3" s="120" t="s">
        <v>147</v>
      </c>
      <c r="G3" s="120"/>
      <c r="H3" s="300" t="s">
        <v>153</v>
      </c>
      <c r="I3" s="309" t="s">
        <v>148</v>
      </c>
      <c r="J3" s="310"/>
      <c r="K3" s="311" t="s">
        <v>78</v>
      </c>
      <c r="L3" s="312" t="s">
        <v>149</v>
      </c>
      <c r="M3" s="313"/>
      <c r="N3" s="314" t="s">
        <v>80</v>
      </c>
      <c r="O3" s="315" t="s">
        <v>150</v>
      </c>
      <c r="P3" s="315"/>
      <c r="Q3" s="316" t="s">
        <v>78</v>
      </c>
      <c r="R3" s="120" t="s">
        <v>151</v>
      </c>
      <c r="S3" s="120"/>
      <c r="T3" s="316" t="s">
        <v>170</v>
      </c>
      <c r="U3" s="120" t="s">
        <v>152</v>
      </c>
      <c r="V3" s="299"/>
      <c r="W3" s="300" t="s">
        <v>153</v>
      </c>
      <c r="X3" s="321" t="s">
        <v>41</v>
      </c>
      <c r="Y3" s="322"/>
      <c r="Z3" s="64"/>
      <c r="AA3" s="56" t="s">
        <v>38</v>
      </c>
      <c r="AB3" s="6"/>
      <c r="AC3" s="55"/>
      <c r="AD3" s="49"/>
      <c r="AE3" s="49"/>
    </row>
    <row r="4" spans="2:31" s="3" customFormat="1" ht="15" customHeight="1" thickBot="1">
      <c r="B4" s="85"/>
      <c r="C4" s="62"/>
      <c r="D4" s="62"/>
      <c r="E4" s="63"/>
      <c r="F4" s="317" t="s">
        <v>61</v>
      </c>
      <c r="G4" s="317"/>
      <c r="H4" s="318"/>
      <c r="I4" s="50" t="s">
        <v>51</v>
      </c>
      <c r="J4" s="50"/>
      <c r="K4" s="22"/>
      <c r="L4" s="168" t="s">
        <v>178</v>
      </c>
      <c r="M4" s="319"/>
      <c r="N4" s="166"/>
      <c r="O4" s="50" t="s">
        <v>62</v>
      </c>
      <c r="P4" s="50"/>
      <c r="Q4" s="320"/>
      <c r="R4" s="50" t="s">
        <v>50</v>
      </c>
      <c r="S4" s="50"/>
      <c r="T4" s="320"/>
      <c r="U4" s="50" t="s">
        <v>51</v>
      </c>
      <c r="V4" s="50"/>
      <c r="W4" s="320"/>
      <c r="X4" s="323" t="s">
        <v>42</v>
      </c>
      <c r="Y4" s="324"/>
      <c r="Z4" s="325" t="s">
        <v>37</v>
      </c>
      <c r="AA4" s="326"/>
      <c r="AB4" s="327" t="s">
        <v>39</v>
      </c>
      <c r="AC4" s="326"/>
      <c r="AD4" s="49"/>
      <c r="AE4" s="49"/>
    </row>
    <row r="5" spans="2:51" s="3" customFormat="1" ht="15" customHeight="1" thickBot="1">
      <c r="B5" s="88" t="s">
        <v>59</v>
      </c>
      <c r="C5" s="169" t="s">
        <v>8</v>
      </c>
      <c r="D5" s="18" t="s">
        <v>4</v>
      </c>
      <c r="E5" s="19" t="s">
        <v>14</v>
      </c>
      <c r="F5" s="11" t="s">
        <v>5</v>
      </c>
      <c r="G5" s="12" t="s">
        <v>15</v>
      </c>
      <c r="H5" s="13" t="s">
        <v>7</v>
      </c>
      <c r="I5" s="11" t="s">
        <v>5</v>
      </c>
      <c r="J5" s="12" t="s">
        <v>15</v>
      </c>
      <c r="K5" s="13" t="s">
        <v>7</v>
      </c>
      <c r="L5" s="305" t="s">
        <v>5</v>
      </c>
      <c r="M5" s="306" t="s">
        <v>15</v>
      </c>
      <c r="N5" s="307" t="s">
        <v>7</v>
      </c>
      <c r="O5" s="11" t="s">
        <v>5</v>
      </c>
      <c r="P5" s="12" t="s">
        <v>15</v>
      </c>
      <c r="Q5" s="13" t="s">
        <v>7</v>
      </c>
      <c r="R5" s="20" t="s">
        <v>5</v>
      </c>
      <c r="S5" s="12" t="s">
        <v>15</v>
      </c>
      <c r="T5" s="13" t="s">
        <v>7</v>
      </c>
      <c r="U5" s="11" t="s">
        <v>5</v>
      </c>
      <c r="V5" s="12" t="s">
        <v>15</v>
      </c>
      <c r="W5" s="13" t="s">
        <v>7</v>
      </c>
      <c r="X5" s="65" t="s">
        <v>12</v>
      </c>
      <c r="Y5" s="27" t="s">
        <v>40</v>
      </c>
      <c r="Z5" s="18" t="s">
        <v>12</v>
      </c>
      <c r="AA5" s="27" t="s">
        <v>40</v>
      </c>
      <c r="AB5" s="18" t="s">
        <v>12</v>
      </c>
      <c r="AC5" s="27" t="s">
        <v>40</v>
      </c>
      <c r="AD5" s="49"/>
      <c r="AE5" s="49"/>
      <c r="AX5" s="42" t="s">
        <v>26</v>
      </c>
      <c r="AY5" s="15" t="s">
        <v>27</v>
      </c>
    </row>
    <row r="6" spans="2:58" s="3" customFormat="1" ht="15" customHeight="1">
      <c r="B6" s="90"/>
      <c r="C6" s="119" t="s">
        <v>48</v>
      </c>
      <c r="D6" s="68" t="s">
        <v>44</v>
      </c>
      <c r="E6" s="247">
        <v>77</v>
      </c>
      <c r="F6" s="100">
        <v>2</v>
      </c>
      <c r="G6" s="14"/>
      <c r="H6" s="15">
        <f aca="true" t="shared" si="0" ref="H6:H19">INT(IF((LOOKUP(F6,$AX$6:$AX$20,$AY$6:$AY$20)-IF(G6="sc",5,0))&lt;0,0,(LOOKUP(F6,$AX$6:$AX$20,$AY$6:$AY$20)-IF(G6="sc",5,0)))/IF(G6="ps",2,1))</f>
        <v>16</v>
      </c>
      <c r="I6" s="100">
        <v>3</v>
      </c>
      <c r="J6" s="14"/>
      <c r="K6" s="15">
        <f aca="true" t="shared" si="1" ref="K6:K19">INT(IF((LOOKUP(I6,$AX$6:$AX$20,$AY$6:$AY$20)-IF(J6="sc",5,0))&lt;0,0,(LOOKUP(I6,$AX$6:$AX$20,$AY$6:$AY$20)-IF(J6="sc",5,0)))/IF(J6="ps",2,1))</f>
        <v>14</v>
      </c>
      <c r="L6" s="100">
        <v>2</v>
      </c>
      <c r="M6" s="14"/>
      <c r="N6" s="15">
        <f aca="true" t="shared" si="2" ref="N6:N19">INT(IF((LOOKUP(L6,$AX$6:$AX$20,$AY$6:$AY$20)-IF(M6="sc",5,0))&lt;0,0,(LOOKUP(L6,$AX$6:$AX$20,$AY$6:$AY$20)-IF(M6="sc",5,0)))/IF(M6="ps",2,1))</f>
        <v>16</v>
      </c>
      <c r="O6" s="100">
        <v>3</v>
      </c>
      <c r="P6" s="14"/>
      <c r="Q6" s="15">
        <f aca="true" t="shared" si="3" ref="Q6:Q19">INT(IF((LOOKUP(O6,$AX$6:$AX$20,$AY$6:$AY$20)-IF(P6="sc",5,0))&lt;0,0,(LOOKUP(O6,$AX$6:$AX$20,$AY$6:$AY$20)-IF(P6="sc",5,0)))/IF(P6="ps",2,1))</f>
        <v>14</v>
      </c>
      <c r="R6" s="100">
        <v>1</v>
      </c>
      <c r="S6" s="14" t="s">
        <v>177</v>
      </c>
      <c r="T6" s="15">
        <f aca="true" t="shared" si="4" ref="T6:T19">INT(IF((LOOKUP(R6,$AX$6:$AX$20,$AY$6:$AY$20)-IF(S6="sc",5,0))&lt;0,0,(LOOKUP(R6,$AX$6:$AX$20,$AY$6:$AY$20)-IF(S6="sc",5,0)))/IF(S6="ps",2,1))</f>
        <v>20</v>
      </c>
      <c r="U6" s="100">
        <v>4</v>
      </c>
      <c r="V6" s="14"/>
      <c r="W6" s="15">
        <f aca="true" t="shared" si="5" ref="W6:W19">INT(IF((LOOKUP(U6,$AX$6:$AX$20,$AY$6:$AY$20)-IF(V6="sc",5,0))&lt;0,0,(LOOKUP(U6,$AX$6:$AX$20,$AY$6:$AY$20)-IF(V6="sc",5,0)))/IF(V6="ps",2,1))</f>
        <v>12</v>
      </c>
      <c r="X6" s="9">
        <f>+H6+K6+N6+Q6+T6+W6</f>
        <v>92</v>
      </c>
      <c r="Y6" s="78">
        <f aca="true" t="shared" si="6" ref="Y6:Y19">RANK(X6,X$6:X$19)</f>
        <v>2</v>
      </c>
      <c r="Z6" s="23"/>
      <c r="AA6" s="28"/>
      <c r="AB6" s="32"/>
      <c r="AC6" s="33"/>
      <c r="AD6" s="49"/>
      <c r="AE6" s="49"/>
      <c r="AX6" s="40">
        <v>1</v>
      </c>
      <c r="AY6" s="115">
        <v>20</v>
      </c>
      <c r="AZ6" s="42" t="s">
        <v>28</v>
      </c>
      <c r="BA6" s="39">
        <f>IF($AB$1&gt;0,H6," ")</f>
        <v>16</v>
      </c>
      <c r="BB6" s="39">
        <f>IF($AB$1&gt;1,K6," ")</f>
        <v>14</v>
      </c>
      <c r="BC6" s="39">
        <f>IF($AB$1&gt;2,N6," ")</f>
        <v>16</v>
      </c>
      <c r="BD6" s="39">
        <f>IF($AB$1&gt;3,Q6," ")</f>
        <v>14</v>
      </c>
      <c r="BE6" s="39">
        <f>IF($AB$1&gt;4,T6," ")</f>
        <v>20</v>
      </c>
      <c r="BF6" s="116">
        <f aca="true" t="shared" si="7" ref="BF6:BF19">IF($AB$1&gt;5,W6," ")</f>
        <v>12</v>
      </c>
    </row>
    <row r="7" spans="2:58" s="3" customFormat="1" ht="15" customHeight="1" thickBot="1">
      <c r="B7" s="87">
        <v>1</v>
      </c>
      <c r="C7" s="107" t="s">
        <v>49</v>
      </c>
      <c r="D7" s="69" t="s">
        <v>103</v>
      </c>
      <c r="E7" s="248">
        <v>78</v>
      </c>
      <c r="F7" s="101">
        <v>12</v>
      </c>
      <c r="G7" s="16"/>
      <c r="H7" s="102">
        <f t="shared" si="0"/>
        <v>3</v>
      </c>
      <c r="I7" s="101">
        <v>9</v>
      </c>
      <c r="J7" s="16"/>
      <c r="K7" s="102">
        <f t="shared" si="1"/>
        <v>6</v>
      </c>
      <c r="L7" s="101">
        <v>9</v>
      </c>
      <c r="M7" s="16"/>
      <c r="N7" s="102">
        <f t="shared" si="2"/>
        <v>6</v>
      </c>
      <c r="O7" s="101">
        <v>10</v>
      </c>
      <c r="P7" s="16"/>
      <c r="Q7" s="102">
        <f t="shared" si="3"/>
        <v>5</v>
      </c>
      <c r="R7" s="101" t="s">
        <v>23</v>
      </c>
      <c r="S7" s="16"/>
      <c r="T7" s="102">
        <f t="shared" si="4"/>
        <v>0</v>
      </c>
      <c r="U7" s="101">
        <v>10</v>
      </c>
      <c r="V7" s="16"/>
      <c r="W7" s="102">
        <f t="shared" si="5"/>
        <v>5</v>
      </c>
      <c r="X7" s="9">
        <f aca="true" t="shared" si="8" ref="X7:X19">+H7+K7+N7+Q7+T7+W7</f>
        <v>25</v>
      </c>
      <c r="Y7" s="79">
        <f t="shared" si="6"/>
        <v>12</v>
      </c>
      <c r="Z7" s="24">
        <f>+X6+X7</f>
        <v>117</v>
      </c>
      <c r="AA7" s="29">
        <f>RANK(Z7,Z$7:Z$19)</f>
        <v>3</v>
      </c>
      <c r="AB7" s="34">
        <f>Z7-SMALL(BA6:BF7,1)-SMALL(BA6:BF7,2)</f>
        <v>114</v>
      </c>
      <c r="AC7" s="35">
        <f>RANK(AB7,AB$7:AB$19)</f>
        <v>3</v>
      </c>
      <c r="AD7" s="49"/>
      <c r="AE7" s="49"/>
      <c r="AX7" s="40">
        <v>2</v>
      </c>
      <c r="AY7" s="115">
        <v>16</v>
      </c>
      <c r="AZ7" s="43"/>
      <c r="BA7" s="41">
        <f aca="true" t="shared" si="9" ref="BA7:BA19">IF($AB$1&gt;0,H7," ")</f>
        <v>3</v>
      </c>
      <c r="BB7" s="41">
        <f aca="true" t="shared" si="10" ref="BB7:BB19">IF($AB$1&gt;1,K7," ")</f>
        <v>6</v>
      </c>
      <c r="BC7" s="41">
        <f aca="true" t="shared" si="11" ref="BC7:BC19">IF($AB$1&gt;2,N7," ")</f>
        <v>6</v>
      </c>
      <c r="BD7" s="41">
        <f aca="true" t="shared" si="12" ref="BD7:BD19">IF($AB$1&gt;3,Q7," ")</f>
        <v>5</v>
      </c>
      <c r="BE7" s="41">
        <f aca="true" t="shared" si="13" ref="BE7:BE19">IF($AB$1&gt;4,T7," ")</f>
        <v>0</v>
      </c>
      <c r="BF7" s="94">
        <f t="shared" si="7"/>
        <v>5</v>
      </c>
    </row>
    <row r="8" spans="2:58" s="3" customFormat="1" ht="15" customHeight="1" thickBot="1">
      <c r="B8" s="86"/>
      <c r="C8" s="98" t="s">
        <v>18</v>
      </c>
      <c r="D8" s="129" t="s">
        <v>17</v>
      </c>
      <c r="E8" s="249">
        <v>75</v>
      </c>
      <c r="F8" s="100">
        <v>10</v>
      </c>
      <c r="G8" s="103"/>
      <c r="H8" s="104">
        <f t="shared" si="0"/>
        <v>5</v>
      </c>
      <c r="I8" s="100">
        <v>11</v>
      </c>
      <c r="J8" s="103"/>
      <c r="K8" s="104">
        <f t="shared" si="1"/>
        <v>4</v>
      </c>
      <c r="L8" s="100">
        <v>7</v>
      </c>
      <c r="M8" s="103"/>
      <c r="N8" s="104">
        <f t="shared" si="2"/>
        <v>8</v>
      </c>
      <c r="O8" s="100">
        <v>8</v>
      </c>
      <c r="P8" s="103"/>
      <c r="Q8" s="104">
        <f t="shared" si="3"/>
        <v>7</v>
      </c>
      <c r="R8" s="100">
        <v>7</v>
      </c>
      <c r="S8" s="103"/>
      <c r="T8" s="104">
        <f t="shared" si="4"/>
        <v>8</v>
      </c>
      <c r="U8" s="100">
        <v>11</v>
      </c>
      <c r="V8" s="103"/>
      <c r="W8" s="104">
        <f t="shared" si="5"/>
        <v>4</v>
      </c>
      <c r="X8" s="77">
        <f t="shared" si="8"/>
        <v>36</v>
      </c>
      <c r="Y8" s="78">
        <f t="shared" si="6"/>
        <v>10</v>
      </c>
      <c r="Z8" s="25"/>
      <c r="AA8" s="30"/>
      <c r="AB8" s="36"/>
      <c r="AC8" s="37"/>
      <c r="AD8" s="49"/>
      <c r="AE8" s="49"/>
      <c r="AX8" s="40">
        <v>3</v>
      </c>
      <c r="AY8" s="115">
        <v>14</v>
      </c>
      <c r="AZ8" s="42" t="s">
        <v>29</v>
      </c>
      <c r="BA8" s="39">
        <f t="shared" si="9"/>
        <v>5</v>
      </c>
      <c r="BB8" s="39">
        <f t="shared" si="10"/>
        <v>4</v>
      </c>
      <c r="BC8" s="39">
        <f t="shared" si="11"/>
        <v>8</v>
      </c>
      <c r="BD8" s="39">
        <f t="shared" si="12"/>
        <v>7</v>
      </c>
      <c r="BE8" s="39">
        <f t="shared" si="13"/>
        <v>8</v>
      </c>
      <c r="BF8" s="116">
        <f t="shared" si="7"/>
        <v>4</v>
      </c>
    </row>
    <row r="9" spans="2:58" s="3" customFormat="1" ht="15" customHeight="1" thickBot="1">
      <c r="B9" s="87">
        <v>2</v>
      </c>
      <c r="C9" s="99"/>
      <c r="D9" s="130" t="s">
        <v>161</v>
      </c>
      <c r="E9" s="17">
        <v>84</v>
      </c>
      <c r="F9" s="101">
        <v>4</v>
      </c>
      <c r="G9" s="105"/>
      <c r="H9" s="106">
        <f t="shared" si="0"/>
        <v>12</v>
      </c>
      <c r="I9" s="101">
        <v>12</v>
      </c>
      <c r="J9" s="105"/>
      <c r="K9" s="106">
        <f t="shared" si="1"/>
        <v>3</v>
      </c>
      <c r="L9" s="101">
        <v>11</v>
      </c>
      <c r="M9" s="105"/>
      <c r="N9" s="106">
        <f t="shared" si="2"/>
        <v>4</v>
      </c>
      <c r="O9" s="101">
        <v>4</v>
      </c>
      <c r="P9" s="105"/>
      <c r="Q9" s="106">
        <f t="shared" si="3"/>
        <v>12</v>
      </c>
      <c r="R9" s="101">
        <v>8</v>
      </c>
      <c r="S9" s="105"/>
      <c r="T9" s="106">
        <f t="shared" si="4"/>
        <v>7</v>
      </c>
      <c r="U9" s="101">
        <v>9</v>
      </c>
      <c r="V9" s="105"/>
      <c r="W9" s="106">
        <f t="shared" si="5"/>
        <v>6</v>
      </c>
      <c r="X9" s="57">
        <f t="shared" si="8"/>
        <v>44</v>
      </c>
      <c r="Y9" s="79">
        <f t="shared" si="6"/>
        <v>9</v>
      </c>
      <c r="Z9" s="24">
        <f>+X8+X9</f>
        <v>80</v>
      </c>
      <c r="AA9" s="29">
        <f>RANK(Z9,Z$7:Z$19)</f>
        <v>6</v>
      </c>
      <c r="AB9" s="34">
        <f>Z9-SMALL(BA8:BF9,1)-SMALL(BA8:BF9,2)</f>
        <v>73</v>
      </c>
      <c r="AC9" s="35">
        <f>RANK(AB9,AB$7:AB$19)</f>
        <v>6</v>
      </c>
      <c r="AD9" s="49"/>
      <c r="AE9" s="49"/>
      <c r="AX9" s="40">
        <v>4</v>
      </c>
      <c r="AY9" s="115">
        <v>12</v>
      </c>
      <c r="AZ9" s="43"/>
      <c r="BA9" s="41">
        <f t="shared" si="9"/>
        <v>12</v>
      </c>
      <c r="BB9" s="41">
        <f t="shared" si="10"/>
        <v>3</v>
      </c>
      <c r="BC9" s="41">
        <f t="shared" si="11"/>
        <v>4</v>
      </c>
      <c r="BD9" s="41">
        <f t="shared" si="12"/>
        <v>12</v>
      </c>
      <c r="BE9" s="41">
        <f t="shared" si="13"/>
        <v>7</v>
      </c>
      <c r="BF9" s="94">
        <f t="shared" si="7"/>
        <v>6</v>
      </c>
    </row>
    <row r="10" spans="2:58" s="3" customFormat="1" ht="15" customHeight="1">
      <c r="B10" s="86"/>
      <c r="C10" s="121" t="s">
        <v>6</v>
      </c>
      <c r="D10" s="122" t="s">
        <v>162</v>
      </c>
      <c r="E10" s="174">
        <v>74</v>
      </c>
      <c r="F10" s="100">
        <v>1</v>
      </c>
      <c r="G10" s="14" t="s">
        <v>177</v>
      </c>
      <c r="H10" s="15">
        <f t="shared" si="0"/>
        <v>20</v>
      </c>
      <c r="I10" s="100">
        <v>7</v>
      </c>
      <c r="J10" s="14"/>
      <c r="K10" s="15">
        <f t="shared" si="1"/>
        <v>8</v>
      </c>
      <c r="L10" s="100">
        <v>1</v>
      </c>
      <c r="M10" s="14" t="s">
        <v>177</v>
      </c>
      <c r="N10" s="15">
        <f t="shared" si="2"/>
        <v>20</v>
      </c>
      <c r="O10" s="100">
        <v>2</v>
      </c>
      <c r="P10" s="14" t="s">
        <v>177</v>
      </c>
      <c r="Q10" s="15">
        <f t="shared" si="3"/>
        <v>16</v>
      </c>
      <c r="R10" s="100">
        <v>5</v>
      </c>
      <c r="S10" s="14"/>
      <c r="T10" s="15">
        <f t="shared" si="4"/>
        <v>10</v>
      </c>
      <c r="U10" s="100">
        <v>2</v>
      </c>
      <c r="V10" s="14"/>
      <c r="W10" s="15">
        <f t="shared" si="5"/>
        <v>16</v>
      </c>
      <c r="X10" s="9">
        <f t="shared" si="8"/>
        <v>90</v>
      </c>
      <c r="Y10" s="78">
        <f t="shared" si="6"/>
        <v>3</v>
      </c>
      <c r="Z10" s="25"/>
      <c r="AA10" s="30"/>
      <c r="AB10" s="36"/>
      <c r="AC10" s="37"/>
      <c r="AD10" s="49"/>
      <c r="AE10" s="49"/>
      <c r="AX10" s="40">
        <v>5</v>
      </c>
      <c r="AY10" s="115">
        <v>10</v>
      </c>
      <c r="AZ10" s="42" t="s">
        <v>30</v>
      </c>
      <c r="BA10" s="39">
        <f t="shared" si="9"/>
        <v>20</v>
      </c>
      <c r="BB10" s="39">
        <f t="shared" si="10"/>
        <v>8</v>
      </c>
      <c r="BC10" s="39">
        <f t="shared" si="11"/>
        <v>20</v>
      </c>
      <c r="BD10" s="39">
        <f t="shared" si="12"/>
        <v>16</v>
      </c>
      <c r="BE10" s="39">
        <f t="shared" si="13"/>
        <v>10</v>
      </c>
      <c r="BF10" s="116">
        <f t="shared" si="7"/>
        <v>16</v>
      </c>
    </row>
    <row r="11" spans="2:58" s="3" customFormat="1" ht="15" customHeight="1" thickBot="1">
      <c r="B11" s="87">
        <v>3</v>
      </c>
      <c r="C11" s="123" t="s">
        <v>9</v>
      </c>
      <c r="D11" s="124" t="s">
        <v>163</v>
      </c>
      <c r="E11" s="175">
        <v>74</v>
      </c>
      <c r="F11" s="101">
        <v>6</v>
      </c>
      <c r="G11" s="16"/>
      <c r="H11" s="102">
        <f t="shared" si="0"/>
        <v>9</v>
      </c>
      <c r="I11" s="101">
        <v>2</v>
      </c>
      <c r="J11" s="16"/>
      <c r="K11" s="102">
        <f t="shared" si="1"/>
        <v>16</v>
      </c>
      <c r="L11" s="101">
        <v>5</v>
      </c>
      <c r="M11" s="16"/>
      <c r="N11" s="102">
        <f t="shared" si="2"/>
        <v>10</v>
      </c>
      <c r="O11" s="101">
        <v>12</v>
      </c>
      <c r="P11" s="16"/>
      <c r="Q11" s="102">
        <f t="shared" si="3"/>
        <v>3</v>
      </c>
      <c r="R11" s="101">
        <v>4</v>
      </c>
      <c r="S11" s="16"/>
      <c r="T11" s="102">
        <f t="shared" si="4"/>
        <v>12</v>
      </c>
      <c r="U11" s="101">
        <v>8</v>
      </c>
      <c r="V11" s="16"/>
      <c r="W11" s="102">
        <f t="shared" si="5"/>
        <v>7</v>
      </c>
      <c r="X11" s="9">
        <f t="shared" si="8"/>
        <v>57</v>
      </c>
      <c r="Y11" s="79">
        <f t="shared" si="6"/>
        <v>4</v>
      </c>
      <c r="Z11" s="24">
        <f>+X10+X11</f>
        <v>147</v>
      </c>
      <c r="AA11" s="29">
        <f>RANK(Z11,Z$7:Z$19)</f>
        <v>2</v>
      </c>
      <c r="AB11" s="34">
        <f>Z11-SMALL(BA10:BF11,1)-SMALL(BA10:BF11,2)</f>
        <v>137</v>
      </c>
      <c r="AC11" s="35">
        <f>RANK(AB11,AB$7:AB$19)</f>
        <v>2</v>
      </c>
      <c r="AD11" s="49"/>
      <c r="AE11" s="49"/>
      <c r="AX11" s="40">
        <v>6</v>
      </c>
      <c r="AY11" s="115">
        <v>9</v>
      </c>
      <c r="AZ11" s="43"/>
      <c r="BA11" s="41">
        <f t="shared" si="9"/>
        <v>9</v>
      </c>
      <c r="BB11" s="41">
        <f t="shared" si="10"/>
        <v>16</v>
      </c>
      <c r="BC11" s="41">
        <f t="shared" si="11"/>
        <v>10</v>
      </c>
      <c r="BD11" s="41">
        <f t="shared" si="12"/>
        <v>3</v>
      </c>
      <c r="BE11" s="41">
        <f t="shared" si="13"/>
        <v>12</v>
      </c>
      <c r="BF11" s="94">
        <f t="shared" si="7"/>
        <v>7</v>
      </c>
    </row>
    <row r="12" spans="2:58" s="3" customFormat="1" ht="15" customHeight="1">
      <c r="B12" s="86"/>
      <c r="C12" s="91" t="s">
        <v>10</v>
      </c>
      <c r="D12" s="71" t="s">
        <v>164</v>
      </c>
      <c r="E12" s="250">
        <v>75</v>
      </c>
      <c r="F12" s="100">
        <v>5</v>
      </c>
      <c r="G12" s="103"/>
      <c r="H12" s="104">
        <f t="shared" si="0"/>
        <v>10</v>
      </c>
      <c r="I12" s="100">
        <v>5</v>
      </c>
      <c r="J12" s="103"/>
      <c r="K12" s="104">
        <f t="shared" si="1"/>
        <v>10</v>
      </c>
      <c r="L12" s="100">
        <v>4</v>
      </c>
      <c r="M12" s="103"/>
      <c r="N12" s="104">
        <f t="shared" si="2"/>
        <v>12</v>
      </c>
      <c r="O12" s="100">
        <v>5</v>
      </c>
      <c r="P12" s="103"/>
      <c r="Q12" s="104">
        <f t="shared" si="3"/>
        <v>10</v>
      </c>
      <c r="R12" s="100">
        <v>9</v>
      </c>
      <c r="S12" s="103"/>
      <c r="T12" s="104">
        <f t="shared" si="4"/>
        <v>6</v>
      </c>
      <c r="U12" s="100">
        <v>6</v>
      </c>
      <c r="V12" s="103"/>
      <c r="W12" s="104">
        <f t="shared" si="5"/>
        <v>9</v>
      </c>
      <c r="X12" s="77">
        <f t="shared" si="8"/>
        <v>57</v>
      </c>
      <c r="Y12" s="78">
        <f t="shared" si="6"/>
        <v>4</v>
      </c>
      <c r="Z12" s="26"/>
      <c r="AA12" s="30"/>
      <c r="AB12" s="38"/>
      <c r="AC12" s="37"/>
      <c r="AD12" s="49"/>
      <c r="AE12" s="49"/>
      <c r="AX12" s="40">
        <v>7</v>
      </c>
      <c r="AY12" s="115">
        <v>8</v>
      </c>
      <c r="AZ12" s="42" t="s">
        <v>31</v>
      </c>
      <c r="BA12" s="39">
        <f t="shared" si="9"/>
        <v>10</v>
      </c>
      <c r="BB12" s="39">
        <f t="shared" si="10"/>
        <v>10</v>
      </c>
      <c r="BC12" s="39">
        <f t="shared" si="11"/>
        <v>12</v>
      </c>
      <c r="BD12" s="39">
        <f t="shared" si="12"/>
        <v>10</v>
      </c>
      <c r="BE12" s="39">
        <f t="shared" si="13"/>
        <v>6</v>
      </c>
      <c r="BF12" s="116">
        <f t="shared" si="7"/>
        <v>9</v>
      </c>
    </row>
    <row r="13" spans="2:58" s="3" customFormat="1" ht="15" customHeight="1" thickBot="1">
      <c r="B13" s="87">
        <v>4</v>
      </c>
      <c r="C13" s="118" t="s">
        <v>11</v>
      </c>
      <c r="D13" s="213" t="s">
        <v>167</v>
      </c>
      <c r="E13" s="251">
        <v>90</v>
      </c>
      <c r="F13" s="101">
        <v>9</v>
      </c>
      <c r="G13" s="105"/>
      <c r="H13" s="106">
        <f t="shared" si="0"/>
        <v>6</v>
      </c>
      <c r="I13" s="101">
        <v>8</v>
      </c>
      <c r="J13" s="105"/>
      <c r="K13" s="106">
        <f t="shared" si="1"/>
        <v>7</v>
      </c>
      <c r="L13" s="101">
        <v>12</v>
      </c>
      <c r="M13" s="105"/>
      <c r="N13" s="106">
        <f t="shared" si="2"/>
        <v>3</v>
      </c>
      <c r="O13" s="101">
        <v>7</v>
      </c>
      <c r="P13" s="105"/>
      <c r="Q13" s="106">
        <f t="shared" si="3"/>
        <v>8</v>
      </c>
      <c r="R13" s="101">
        <v>11</v>
      </c>
      <c r="S13" s="105"/>
      <c r="T13" s="106">
        <f t="shared" si="4"/>
        <v>4</v>
      </c>
      <c r="U13" s="101">
        <v>12</v>
      </c>
      <c r="V13" s="105"/>
      <c r="W13" s="106">
        <f t="shared" si="5"/>
        <v>3</v>
      </c>
      <c r="X13" s="57">
        <f t="shared" si="8"/>
        <v>31</v>
      </c>
      <c r="Y13" s="79">
        <f t="shared" si="6"/>
        <v>11</v>
      </c>
      <c r="Z13" s="24">
        <f>+X12+X13</f>
        <v>88</v>
      </c>
      <c r="AA13" s="29">
        <f>RANK(Z13,Z$7:Z$19)</f>
        <v>5</v>
      </c>
      <c r="AB13" s="34">
        <f>Z13-SMALL(BA12:BF13,1)-SMALL(BA12:BF13,2)</f>
        <v>82</v>
      </c>
      <c r="AC13" s="35">
        <f>RANK(AB13,AB$7:AB$19)</f>
        <v>5</v>
      </c>
      <c r="AD13" s="49"/>
      <c r="AE13" s="49"/>
      <c r="AX13" s="40">
        <v>8</v>
      </c>
      <c r="AY13" s="115">
        <v>7</v>
      </c>
      <c r="AZ13" s="43"/>
      <c r="BA13" s="41">
        <f t="shared" si="9"/>
        <v>6</v>
      </c>
      <c r="BB13" s="41">
        <f t="shared" si="10"/>
        <v>7</v>
      </c>
      <c r="BC13" s="41">
        <f t="shared" si="11"/>
        <v>3</v>
      </c>
      <c r="BD13" s="41">
        <f t="shared" si="12"/>
        <v>8</v>
      </c>
      <c r="BE13" s="41">
        <f t="shared" si="13"/>
        <v>4</v>
      </c>
      <c r="BF13" s="94">
        <f t="shared" si="7"/>
        <v>3</v>
      </c>
    </row>
    <row r="14" spans="2:58" s="3" customFormat="1" ht="15" customHeight="1">
      <c r="B14" s="86"/>
      <c r="C14" s="155" t="s">
        <v>135</v>
      </c>
      <c r="D14" s="252" t="s">
        <v>19</v>
      </c>
      <c r="E14" s="176">
        <v>82</v>
      </c>
      <c r="F14" s="285">
        <v>13</v>
      </c>
      <c r="G14" s="287"/>
      <c r="H14" s="15">
        <f t="shared" si="0"/>
        <v>2</v>
      </c>
      <c r="I14" s="285" t="s">
        <v>23</v>
      </c>
      <c r="J14" s="287"/>
      <c r="K14" s="15">
        <f t="shared" si="1"/>
        <v>0</v>
      </c>
      <c r="L14" s="285">
        <v>13</v>
      </c>
      <c r="M14" s="287"/>
      <c r="N14" s="15">
        <f t="shared" si="2"/>
        <v>2</v>
      </c>
      <c r="O14" s="285" t="s">
        <v>23</v>
      </c>
      <c r="P14" s="287"/>
      <c r="Q14" s="15">
        <f t="shared" si="3"/>
        <v>0</v>
      </c>
      <c r="R14" s="285" t="s">
        <v>23</v>
      </c>
      <c r="S14" s="287"/>
      <c r="T14" s="15">
        <f t="shared" si="4"/>
        <v>0</v>
      </c>
      <c r="U14" s="285" t="s">
        <v>23</v>
      </c>
      <c r="V14" s="287"/>
      <c r="W14" s="15">
        <f t="shared" si="5"/>
        <v>0</v>
      </c>
      <c r="X14" s="9">
        <f t="shared" si="8"/>
        <v>4</v>
      </c>
      <c r="Y14" s="78">
        <f t="shared" si="6"/>
        <v>13</v>
      </c>
      <c r="Z14" s="25"/>
      <c r="AA14" s="30"/>
      <c r="AB14" s="36"/>
      <c r="AC14" s="37"/>
      <c r="AD14" s="49"/>
      <c r="AE14" s="49"/>
      <c r="AX14" s="40">
        <v>9</v>
      </c>
      <c r="AY14" s="115">
        <v>6</v>
      </c>
      <c r="AZ14" s="42" t="s">
        <v>32</v>
      </c>
      <c r="BA14" s="39">
        <f t="shared" si="9"/>
        <v>2</v>
      </c>
      <c r="BB14" s="39">
        <f t="shared" si="10"/>
        <v>0</v>
      </c>
      <c r="BC14" s="39">
        <f t="shared" si="11"/>
        <v>2</v>
      </c>
      <c r="BD14" s="39">
        <f t="shared" si="12"/>
        <v>0</v>
      </c>
      <c r="BE14" s="39">
        <f t="shared" si="13"/>
        <v>0</v>
      </c>
      <c r="BF14" s="116">
        <f t="shared" si="7"/>
        <v>0</v>
      </c>
    </row>
    <row r="15" spans="2:58" s="3" customFormat="1" ht="15" customHeight="1" thickBot="1">
      <c r="B15" s="87">
        <v>5</v>
      </c>
      <c r="C15" s="154"/>
      <c r="D15" s="212" t="s">
        <v>113</v>
      </c>
      <c r="E15" s="177">
        <v>74</v>
      </c>
      <c r="F15" s="286" t="s">
        <v>23</v>
      </c>
      <c r="G15" s="288"/>
      <c r="H15" s="102">
        <f t="shared" si="0"/>
        <v>0</v>
      </c>
      <c r="I15" s="286" t="s">
        <v>23</v>
      </c>
      <c r="J15" s="288"/>
      <c r="K15" s="102">
        <f t="shared" si="1"/>
        <v>0</v>
      </c>
      <c r="L15" s="286" t="s">
        <v>23</v>
      </c>
      <c r="M15" s="288"/>
      <c r="N15" s="102">
        <f t="shared" si="2"/>
        <v>0</v>
      </c>
      <c r="O15" s="286" t="s">
        <v>23</v>
      </c>
      <c r="P15" s="288"/>
      <c r="Q15" s="102">
        <f t="shared" si="3"/>
        <v>0</v>
      </c>
      <c r="R15" s="286" t="s">
        <v>23</v>
      </c>
      <c r="S15" s="288"/>
      <c r="T15" s="102">
        <f t="shared" si="4"/>
        <v>0</v>
      </c>
      <c r="U15" s="286" t="s">
        <v>23</v>
      </c>
      <c r="V15" s="288"/>
      <c r="W15" s="102">
        <f t="shared" si="5"/>
        <v>0</v>
      </c>
      <c r="X15" s="9">
        <f t="shared" si="8"/>
        <v>0</v>
      </c>
      <c r="Y15" s="79">
        <f t="shared" si="6"/>
        <v>14</v>
      </c>
      <c r="Z15" s="24">
        <f>+X14+X15</f>
        <v>4</v>
      </c>
      <c r="AA15" s="29">
        <f>RANK(Z15,Z$7:Z$19)</f>
        <v>7</v>
      </c>
      <c r="AB15" s="34">
        <f>Z15-SMALL(BA14:BF15,1)-SMALL(BA14:BF15,2)</f>
        <v>4</v>
      </c>
      <c r="AC15" s="35">
        <f>RANK(AB15,AB$7:AB$19)</f>
        <v>7</v>
      </c>
      <c r="AD15" s="49"/>
      <c r="AE15" s="49"/>
      <c r="AX15" s="40">
        <v>10</v>
      </c>
      <c r="AY15" s="115">
        <v>5</v>
      </c>
      <c r="AZ15" s="43"/>
      <c r="BA15" s="41">
        <f t="shared" si="9"/>
        <v>0</v>
      </c>
      <c r="BB15" s="41">
        <f t="shared" si="10"/>
        <v>0</v>
      </c>
      <c r="BC15" s="41">
        <f t="shared" si="11"/>
        <v>0</v>
      </c>
      <c r="BD15" s="41">
        <f t="shared" si="12"/>
        <v>0</v>
      </c>
      <c r="BE15" s="41">
        <f t="shared" si="13"/>
        <v>0</v>
      </c>
      <c r="BF15" s="94">
        <f t="shared" si="7"/>
        <v>0</v>
      </c>
    </row>
    <row r="16" spans="2:58" s="3" customFormat="1" ht="15" customHeight="1">
      <c r="B16" s="86"/>
      <c r="C16" s="118" t="s">
        <v>75</v>
      </c>
      <c r="D16" s="71" t="s">
        <v>76</v>
      </c>
      <c r="E16" s="253">
        <v>70</v>
      </c>
      <c r="F16" s="100">
        <v>3</v>
      </c>
      <c r="G16" s="14"/>
      <c r="H16" s="104">
        <f t="shared" si="0"/>
        <v>14</v>
      </c>
      <c r="I16" s="100">
        <v>1</v>
      </c>
      <c r="J16" s="14" t="s">
        <v>177</v>
      </c>
      <c r="K16" s="104">
        <f t="shared" si="1"/>
        <v>20</v>
      </c>
      <c r="L16" s="100">
        <v>3</v>
      </c>
      <c r="M16" s="14"/>
      <c r="N16" s="104">
        <f t="shared" si="2"/>
        <v>14</v>
      </c>
      <c r="O16" s="100">
        <v>1</v>
      </c>
      <c r="P16" s="103"/>
      <c r="Q16" s="15">
        <f>INT(IF((LOOKUP(O16,$AX$6:$AX$20,$AY$6:$AY$20)-IF(P16="sc",5,0))&lt;0,0,(LOOKUP(O16,$AX$6:$AX$20,$AY$6:$AY$20)-IF(P16="sc",5,0)))/IF(P16="ps",2,1))</f>
        <v>20</v>
      </c>
      <c r="R16" s="100">
        <v>3</v>
      </c>
      <c r="S16" s="14"/>
      <c r="T16" s="15">
        <f>INT(IF((LOOKUP(R16,$AX$6:$AX$20,$AY$6:$AY$20)-IF(S16="sc",5,0))&lt;0,0,(LOOKUP(R16,$AX$6:$AX$20,$AY$6:$AY$20)-IF(S16="sc",5,0)))/IF(S16="ps",2,1))</f>
        <v>14</v>
      </c>
      <c r="U16" s="100">
        <v>1</v>
      </c>
      <c r="V16" s="14" t="s">
        <v>177</v>
      </c>
      <c r="W16" s="15">
        <f>INT(IF((LOOKUP(U16,$AX$6:$AX$20,$AY$6:$AY$20)-IF(V16="sc",5,0))&lt;0,0,(LOOKUP(U16,$AX$6:$AX$20,$AY$6:$AY$20)-IF(V16="sc",5,0)))/IF(V16="ps",2,1))</f>
        <v>20</v>
      </c>
      <c r="X16" s="77">
        <f t="shared" si="8"/>
        <v>102</v>
      </c>
      <c r="Y16" s="78">
        <f t="shared" si="6"/>
        <v>1</v>
      </c>
      <c r="Z16" s="23"/>
      <c r="AA16" s="28"/>
      <c r="AB16" s="32"/>
      <c r="AC16" s="33"/>
      <c r="AD16" s="49"/>
      <c r="AE16" s="49"/>
      <c r="AX16" s="40">
        <v>11</v>
      </c>
      <c r="AY16" s="115">
        <v>4</v>
      </c>
      <c r="AZ16" s="42" t="s">
        <v>33</v>
      </c>
      <c r="BA16" s="39">
        <f t="shared" si="9"/>
        <v>14</v>
      </c>
      <c r="BB16" s="39">
        <f t="shared" si="10"/>
        <v>20</v>
      </c>
      <c r="BC16" s="39">
        <f t="shared" si="11"/>
        <v>14</v>
      </c>
      <c r="BD16" s="39">
        <f t="shared" si="12"/>
        <v>20</v>
      </c>
      <c r="BE16" s="39">
        <f t="shared" si="13"/>
        <v>14</v>
      </c>
      <c r="BF16" s="116">
        <f t="shared" si="7"/>
        <v>20</v>
      </c>
    </row>
    <row r="17" spans="2:58" s="3" customFormat="1" ht="15" customHeight="1" thickBot="1">
      <c r="B17" s="87">
        <v>6</v>
      </c>
      <c r="C17" s="92"/>
      <c r="D17" s="70" t="s">
        <v>77</v>
      </c>
      <c r="E17" s="251">
        <v>90</v>
      </c>
      <c r="F17" s="101">
        <v>11</v>
      </c>
      <c r="G17" s="16"/>
      <c r="H17" s="106">
        <f t="shared" si="0"/>
        <v>4</v>
      </c>
      <c r="I17" s="101">
        <v>4</v>
      </c>
      <c r="J17" s="16"/>
      <c r="K17" s="106">
        <f t="shared" si="1"/>
        <v>12</v>
      </c>
      <c r="L17" s="101">
        <v>6</v>
      </c>
      <c r="M17" s="16"/>
      <c r="N17" s="106">
        <f t="shared" si="2"/>
        <v>9</v>
      </c>
      <c r="O17" s="101">
        <v>11</v>
      </c>
      <c r="P17" s="105"/>
      <c r="Q17" s="102">
        <f>INT(IF((LOOKUP(O17,$AX$6:$AX$20,$AY$6:$AY$20)-IF(P17="sc",5,0))&lt;0,0,(LOOKUP(O17,$AX$6:$AX$20,$AY$6:$AY$20)-IF(P17="sc",5,0)))/IF(P17="ps",2,1))</f>
        <v>4</v>
      </c>
      <c r="R17" s="101">
        <v>6</v>
      </c>
      <c r="S17" s="16"/>
      <c r="T17" s="102">
        <f>INT(IF((LOOKUP(R17,$AX$6:$AX$20,$AY$6:$AY$20)-IF(S17="sc",5,0))&lt;0,0,(LOOKUP(R17,$AX$6:$AX$20,$AY$6:$AY$20)-IF(S17="sc",5,0)))/IF(S17="ps",2,1))</f>
        <v>9</v>
      </c>
      <c r="U17" s="101">
        <v>3</v>
      </c>
      <c r="V17" s="16"/>
      <c r="W17" s="102">
        <f>INT(IF((LOOKUP(U17,$AX$6:$AX$20,$AY$6:$AY$20)-IF(V17="sc",5,0))&lt;0,0,(LOOKUP(U17,$AX$6:$AX$20,$AY$6:$AY$20)-IF(V17="sc",5,0)))/IF(V17="ps",2,1))</f>
        <v>14</v>
      </c>
      <c r="X17" s="57">
        <f t="shared" si="8"/>
        <v>52</v>
      </c>
      <c r="Y17" s="79">
        <f t="shared" si="6"/>
        <v>6</v>
      </c>
      <c r="Z17" s="24">
        <f>+X16+X17</f>
        <v>154</v>
      </c>
      <c r="AA17" s="29">
        <f>RANK(Z17,Z$7:Z$19)</f>
        <v>1</v>
      </c>
      <c r="AB17" s="34">
        <f>Z17-SMALL(BA16:BF17,1)-SMALL(BA16:BF17,2)</f>
        <v>146</v>
      </c>
      <c r="AC17" s="35">
        <f>RANK(AB17,AB$7:AB$19)</f>
        <v>1</v>
      </c>
      <c r="AD17" s="49"/>
      <c r="AE17" s="49"/>
      <c r="AX17" s="40">
        <v>12</v>
      </c>
      <c r="AY17" s="115">
        <v>3</v>
      </c>
      <c r="AZ17" s="43"/>
      <c r="BA17" s="41">
        <f t="shared" si="9"/>
        <v>4</v>
      </c>
      <c r="BB17" s="41">
        <f t="shared" si="10"/>
        <v>12</v>
      </c>
      <c r="BC17" s="41">
        <f t="shared" si="11"/>
        <v>9</v>
      </c>
      <c r="BD17" s="41">
        <f t="shared" si="12"/>
        <v>4</v>
      </c>
      <c r="BE17" s="41">
        <f t="shared" si="13"/>
        <v>9</v>
      </c>
      <c r="BF17" s="94">
        <f t="shared" si="7"/>
        <v>14</v>
      </c>
    </row>
    <row r="18" spans="2:58" s="3" customFormat="1" ht="15" customHeight="1" thickBot="1">
      <c r="B18" s="86"/>
      <c r="C18" s="125" t="s">
        <v>20</v>
      </c>
      <c r="D18" s="126" t="s">
        <v>166</v>
      </c>
      <c r="E18" s="254">
        <v>80</v>
      </c>
      <c r="F18" s="100">
        <v>8</v>
      </c>
      <c r="G18" s="14"/>
      <c r="H18" s="15">
        <f t="shared" si="0"/>
        <v>7</v>
      </c>
      <c r="I18" s="100">
        <v>10</v>
      </c>
      <c r="J18" s="14"/>
      <c r="K18" s="15">
        <f t="shared" si="1"/>
        <v>5</v>
      </c>
      <c r="L18" s="100">
        <v>10</v>
      </c>
      <c r="M18" s="14"/>
      <c r="N18" s="15">
        <f t="shared" si="2"/>
        <v>5</v>
      </c>
      <c r="O18" s="100">
        <v>9</v>
      </c>
      <c r="P18" s="14"/>
      <c r="Q18" s="15">
        <f t="shared" si="3"/>
        <v>6</v>
      </c>
      <c r="R18" s="100">
        <v>2</v>
      </c>
      <c r="S18" s="14"/>
      <c r="T18" s="15">
        <f t="shared" si="4"/>
        <v>16</v>
      </c>
      <c r="U18" s="100">
        <v>7</v>
      </c>
      <c r="V18" s="14"/>
      <c r="W18" s="15">
        <f t="shared" si="5"/>
        <v>8</v>
      </c>
      <c r="X18" s="77">
        <f t="shared" si="8"/>
        <v>47</v>
      </c>
      <c r="Y18" s="78">
        <f t="shared" si="6"/>
        <v>8</v>
      </c>
      <c r="Z18" s="23"/>
      <c r="AA18" s="28"/>
      <c r="AB18" s="32"/>
      <c r="AC18" s="33"/>
      <c r="AD18" s="49"/>
      <c r="AE18" s="49"/>
      <c r="AX18" s="40">
        <v>13</v>
      </c>
      <c r="AY18" s="115">
        <v>2</v>
      </c>
      <c r="AZ18" s="42" t="s">
        <v>34</v>
      </c>
      <c r="BA18" s="39">
        <f t="shared" si="9"/>
        <v>7</v>
      </c>
      <c r="BB18" s="39">
        <f t="shared" si="10"/>
        <v>5</v>
      </c>
      <c r="BC18" s="39">
        <f t="shared" si="11"/>
        <v>5</v>
      </c>
      <c r="BD18" s="39">
        <f t="shared" si="12"/>
        <v>6</v>
      </c>
      <c r="BE18" s="39">
        <f t="shared" si="13"/>
        <v>16</v>
      </c>
      <c r="BF18" s="116">
        <f t="shared" si="7"/>
        <v>8</v>
      </c>
    </row>
    <row r="19" spans="2:58" s="3" customFormat="1" ht="15" customHeight="1" thickBot="1">
      <c r="B19" s="87">
        <v>7</v>
      </c>
      <c r="C19" s="127" t="s">
        <v>52</v>
      </c>
      <c r="D19" s="128" t="s">
        <v>165</v>
      </c>
      <c r="E19" s="254">
        <v>80</v>
      </c>
      <c r="F19" s="101">
        <v>7</v>
      </c>
      <c r="G19" s="16"/>
      <c r="H19" s="102">
        <f t="shared" si="0"/>
        <v>8</v>
      </c>
      <c r="I19" s="101">
        <v>6</v>
      </c>
      <c r="J19" s="16"/>
      <c r="K19" s="102">
        <f t="shared" si="1"/>
        <v>9</v>
      </c>
      <c r="L19" s="101">
        <v>8</v>
      </c>
      <c r="M19" s="16"/>
      <c r="N19" s="102">
        <f t="shared" si="2"/>
        <v>7</v>
      </c>
      <c r="O19" s="101">
        <v>6</v>
      </c>
      <c r="P19" s="16"/>
      <c r="Q19" s="102">
        <f t="shared" si="3"/>
        <v>9</v>
      </c>
      <c r="R19" s="101">
        <v>10</v>
      </c>
      <c r="S19" s="16"/>
      <c r="T19" s="102">
        <f t="shared" si="4"/>
        <v>5</v>
      </c>
      <c r="U19" s="101">
        <v>5</v>
      </c>
      <c r="V19" s="16"/>
      <c r="W19" s="102">
        <f t="shared" si="5"/>
        <v>10</v>
      </c>
      <c r="X19" s="57">
        <f t="shared" si="8"/>
        <v>48</v>
      </c>
      <c r="Y19" s="79">
        <f t="shared" si="6"/>
        <v>7</v>
      </c>
      <c r="Z19" s="24">
        <f>+X18+X19</f>
        <v>95</v>
      </c>
      <c r="AA19" s="29">
        <f>RANK(Z19,Z$7:Z$19)</f>
        <v>4</v>
      </c>
      <c r="AB19" s="34">
        <f>Z19-SMALL(BA18:BF19,1)-SMALL(BA18:BF19,2)</f>
        <v>85</v>
      </c>
      <c r="AC19" s="35">
        <f>RANK(AB19,AB$7:AB$19)</f>
        <v>4</v>
      </c>
      <c r="AD19" s="49"/>
      <c r="AE19" s="49"/>
      <c r="AX19" s="40">
        <v>14</v>
      </c>
      <c r="AY19" s="115">
        <v>1</v>
      </c>
      <c r="AZ19" s="117"/>
      <c r="BA19" s="41">
        <f t="shared" si="9"/>
        <v>8</v>
      </c>
      <c r="BB19" s="41">
        <f t="shared" si="10"/>
        <v>9</v>
      </c>
      <c r="BC19" s="41">
        <f t="shared" si="11"/>
        <v>7</v>
      </c>
      <c r="BD19" s="41">
        <f t="shared" si="12"/>
        <v>9</v>
      </c>
      <c r="BE19" s="41">
        <f t="shared" si="13"/>
        <v>5</v>
      </c>
      <c r="BF19" s="94">
        <f t="shared" si="7"/>
        <v>10</v>
      </c>
    </row>
    <row r="20" spans="2:51" s="4" customFormat="1" ht="15" customHeight="1" thickBot="1">
      <c r="B20" s="31"/>
      <c r="C20" s="50"/>
      <c r="D20" s="50"/>
      <c r="E20" s="51"/>
      <c r="F20" s="31"/>
      <c r="G20" s="196" t="s">
        <v>16</v>
      </c>
      <c r="H20" s="197"/>
      <c r="I20" s="197"/>
      <c r="J20" s="51"/>
      <c r="K20" s="51"/>
      <c r="L20" s="196" t="s">
        <v>118</v>
      </c>
      <c r="M20" s="31"/>
      <c r="N20" s="31"/>
      <c r="O20" s="31"/>
      <c r="P20" s="31"/>
      <c r="Q20" s="196" t="s">
        <v>122</v>
      </c>
      <c r="R20" s="196"/>
      <c r="S20" s="31"/>
      <c r="T20" s="211"/>
      <c r="U20" s="31"/>
      <c r="V20" s="31"/>
      <c r="W20" s="196"/>
      <c r="X20" s="31"/>
      <c r="Y20" s="31"/>
      <c r="Z20" s="52"/>
      <c r="AA20" s="52"/>
      <c r="AB20" s="31"/>
      <c r="AC20" s="31"/>
      <c r="AD20" s="31"/>
      <c r="AE20" s="31"/>
      <c r="AX20" s="93" t="s">
        <v>23</v>
      </c>
      <c r="AY20" s="94">
        <v>0</v>
      </c>
    </row>
    <row r="21" spans="2:31" s="4" customFormat="1" ht="15" customHeight="1">
      <c r="B21"/>
      <c r="C21" s="50"/>
      <c r="D21" s="98" t="s">
        <v>72</v>
      </c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10"/>
      <c r="AA21" s="97"/>
      <c r="AB21" s="97"/>
      <c r="AC21" s="31"/>
      <c r="AD21" s="31"/>
      <c r="AE21" s="31"/>
    </row>
    <row r="22" spans="2:31" s="4" customFormat="1" ht="15" customHeight="1" thickBot="1">
      <c r="B22" s="31"/>
      <c r="C22" s="50"/>
      <c r="D22" s="99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3"/>
      <c r="AA22" s="97"/>
      <c r="AB22" s="97"/>
      <c r="AC22" s="31"/>
      <c r="AD22" s="31"/>
      <c r="AE22" s="31"/>
    </row>
    <row r="23" spans="2:31" s="4" customFormat="1" ht="15" customHeight="1" thickBot="1">
      <c r="B23" s="31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8"/>
      <c r="AA23" s="48"/>
      <c r="AB23" s="49"/>
      <c r="AC23" s="49"/>
      <c r="AD23" s="49"/>
      <c r="AE23" s="31"/>
    </row>
    <row r="24" spans="2:31" s="3" customFormat="1" ht="15" customHeight="1" thickBot="1">
      <c r="B24" s="83"/>
      <c r="C24" s="58"/>
      <c r="D24" s="58"/>
      <c r="E24" s="59"/>
      <c r="F24" s="6"/>
      <c r="G24" s="6"/>
      <c r="H24" s="7"/>
      <c r="I24" s="7" t="s">
        <v>0</v>
      </c>
      <c r="J24" s="7"/>
      <c r="K24" s="7" t="s">
        <v>1</v>
      </c>
      <c r="L24" s="7"/>
      <c r="M24" s="7" t="s">
        <v>2</v>
      </c>
      <c r="N24" s="7"/>
      <c r="O24" s="7" t="s">
        <v>13</v>
      </c>
      <c r="P24" s="7"/>
      <c r="Q24" s="7" t="s">
        <v>2</v>
      </c>
      <c r="R24" s="7"/>
      <c r="S24" s="7" t="s">
        <v>3</v>
      </c>
      <c r="T24" s="7"/>
      <c r="U24" s="7"/>
      <c r="V24" s="7"/>
      <c r="W24" s="8"/>
      <c r="X24" s="22"/>
      <c r="Y24" s="22"/>
      <c r="Z24" s="48"/>
      <c r="AA24" s="48"/>
      <c r="AB24" s="49"/>
      <c r="AC24" s="49"/>
      <c r="AD24" s="49"/>
      <c r="AE24" s="49"/>
    </row>
    <row r="25" spans="2:31" s="3" customFormat="1" ht="15" customHeight="1" thickBot="1">
      <c r="B25" s="84"/>
      <c r="C25" s="82" t="s">
        <v>92</v>
      </c>
      <c r="D25" s="60"/>
      <c r="E25" s="61"/>
      <c r="F25" s="120" t="s">
        <v>147</v>
      </c>
      <c r="G25" s="120"/>
      <c r="H25" s="300" t="s">
        <v>81</v>
      </c>
      <c r="I25" s="309" t="s">
        <v>148</v>
      </c>
      <c r="J25" s="310"/>
      <c r="K25" s="300" t="s">
        <v>169</v>
      </c>
      <c r="L25" s="120" t="s">
        <v>149</v>
      </c>
      <c r="M25" s="120"/>
      <c r="N25" s="316" t="s">
        <v>179</v>
      </c>
      <c r="O25" s="309" t="s">
        <v>150</v>
      </c>
      <c r="P25" s="315"/>
      <c r="Q25" s="316" t="s">
        <v>80</v>
      </c>
      <c r="R25" s="120" t="s">
        <v>151</v>
      </c>
      <c r="S25" s="120"/>
      <c r="T25" s="316" t="s">
        <v>171</v>
      </c>
      <c r="U25" s="120" t="s">
        <v>152</v>
      </c>
      <c r="V25" s="299"/>
      <c r="W25" s="300" t="s">
        <v>81</v>
      </c>
      <c r="X25" s="321" t="s">
        <v>41</v>
      </c>
      <c r="Y25" s="322"/>
      <c r="Z25" s="64"/>
      <c r="AA25" s="56" t="s">
        <v>38</v>
      </c>
      <c r="AB25" s="6"/>
      <c r="AC25" s="55"/>
      <c r="AD25" s="49"/>
      <c r="AE25" s="49"/>
    </row>
    <row r="26" spans="2:31" s="3" customFormat="1" ht="15" customHeight="1" thickBot="1">
      <c r="B26" s="85"/>
      <c r="C26" s="62"/>
      <c r="D26" s="62"/>
      <c r="E26" s="63"/>
      <c r="F26" s="317" t="s">
        <v>61</v>
      </c>
      <c r="G26" s="317"/>
      <c r="H26" s="318"/>
      <c r="I26" s="50" t="s">
        <v>51</v>
      </c>
      <c r="J26" s="50"/>
      <c r="K26" s="318"/>
      <c r="L26" s="214" t="s">
        <v>178</v>
      </c>
      <c r="M26" s="50"/>
      <c r="N26" s="318"/>
      <c r="O26" s="50" t="s">
        <v>62</v>
      </c>
      <c r="P26" s="50"/>
      <c r="Q26" s="320"/>
      <c r="R26" s="50" t="s">
        <v>50</v>
      </c>
      <c r="S26" s="50"/>
      <c r="T26" s="320"/>
      <c r="U26" s="50" t="s">
        <v>51</v>
      </c>
      <c r="V26" s="50"/>
      <c r="W26" s="320"/>
      <c r="X26" s="323" t="s">
        <v>42</v>
      </c>
      <c r="Y26" s="324"/>
      <c r="Z26" s="325" t="s">
        <v>37</v>
      </c>
      <c r="AA26" s="326"/>
      <c r="AB26" s="327" t="s">
        <v>39</v>
      </c>
      <c r="AC26" s="326"/>
      <c r="AD26" s="49"/>
      <c r="AE26" s="49"/>
    </row>
    <row r="27" spans="2:31" s="3" customFormat="1" ht="15" customHeight="1" thickBot="1">
      <c r="B27" s="88" t="s">
        <v>59</v>
      </c>
      <c r="C27" s="17" t="s">
        <v>8</v>
      </c>
      <c r="D27" s="18" t="s">
        <v>4</v>
      </c>
      <c r="E27" s="19" t="s">
        <v>14</v>
      </c>
      <c r="F27" s="11" t="s">
        <v>5</v>
      </c>
      <c r="G27" s="12" t="s">
        <v>15</v>
      </c>
      <c r="H27" s="13" t="s">
        <v>7</v>
      </c>
      <c r="I27" s="11" t="s">
        <v>5</v>
      </c>
      <c r="J27" s="12" t="s">
        <v>15</v>
      </c>
      <c r="K27" s="13" t="s">
        <v>7</v>
      </c>
      <c r="L27" s="20" t="s">
        <v>5</v>
      </c>
      <c r="M27" s="12" t="s">
        <v>15</v>
      </c>
      <c r="N27" s="13" t="s">
        <v>7</v>
      </c>
      <c r="O27" s="11" t="s">
        <v>5</v>
      </c>
      <c r="P27" s="12" t="s">
        <v>15</v>
      </c>
      <c r="Q27" s="13" t="s">
        <v>7</v>
      </c>
      <c r="R27" s="20" t="s">
        <v>5</v>
      </c>
      <c r="S27" s="12" t="s">
        <v>15</v>
      </c>
      <c r="T27" s="13" t="s">
        <v>7</v>
      </c>
      <c r="U27" s="11" t="s">
        <v>5</v>
      </c>
      <c r="V27" s="12" t="s">
        <v>15</v>
      </c>
      <c r="W27" s="44" t="s">
        <v>7</v>
      </c>
      <c r="X27" s="65" t="s">
        <v>12</v>
      </c>
      <c r="Y27" s="27" t="s">
        <v>40</v>
      </c>
      <c r="Z27" s="18" t="s">
        <v>12</v>
      </c>
      <c r="AA27" s="27" t="s">
        <v>40</v>
      </c>
      <c r="AB27" s="18" t="s">
        <v>12</v>
      </c>
      <c r="AC27" s="27" t="s">
        <v>40</v>
      </c>
      <c r="AD27" s="49"/>
      <c r="AE27" s="49"/>
    </row>
    <row r="28" spans="2:58" s="3" customFormat="1" ht="15" customHeight="1" thickBot="1">
      <c r="B28" s="86"/>
      <c r="C28" s="155" t="s">
        <v>22</v>
      </c>
      <c r="D28" s="255" t="s">
        <v>160</v>
      </c>
      <c r="E28" s="176">
        <v>78</v>
      </c>
      <c r="F28" s="100">
        <v>3</v>
      </c>
      <c r="G28" s="14"/>
      <c r="H28" s="15">
        <f aca="true" t="shared" si="14" ref="H28:H41">INT(IF((LOOKUP(F28,$AX$6:$AX$20,$AY$6:$AY$20)-IF(G28="sc",5,0))&lt;0,0,(LOOKUP(F28,$AX$6:$AX$20,$AY$6:$AY$20)-IF(G28="sc",5,0)))/IF(G28="ps",2,1))</f>
        <v>14</v>
      </c>
      <c r="I28" s="100">
        <v>7</v>
      </c>
      <c r="J28" s="14"/>
      <c r="K28" s="15">
        <f aca="true" t="shared" si="15" ref="K28:K41">INT(IF((LOOKUP(I28,$AX$6:$AX$20,$AY$6:$AY$20)-IF(J28="sc",5,0))&lt;0,0,(LOOKUP(I28,$AX$6:$AX$20,$AY$6:$AY$20)-IF(J28="sc",5,0)))/IF(J28="ps",2,1))</f>
        <v>8</v>
      </c>
      <c r="L28" s="100">
        <v>3</v>
      </c>
      <c r="M28" s="14"/>
      <c r="N28" s="15">
        <f aca="true" t="shared" si="16" ref="N28:N41">INT(IF((LOOKUP(L28,$AX$6:$AX$20,$AY$6:$AY$20)-IF(M28="sc",5,0))&lt;0,0,(LOOKUP(L28,$AX$6:$AX$20,$AY$6:$AY$20)-IF(M28="sc",5,0)))/IF(M28="ps",2,1))</f>
        <v>14</v>
      </c>
      <c r="O28" s="100">
        <v>11</v>
      </c>
      <c r="P28" s="14"/>
      <c r="Q28" s="15">
        <f aca="true" t="shared" si="17" ref="Q28:Q41">INT(IF((LOOKUP(O28,$AX$6:$AX$20,$AY$6:$AY$20)-IF(P28="sc",5,0))&lt;0,0,(LOOKUP(O28,$AX$6:$AX$20,$AY$6:$AY$20)-IF(P28="sc",5,0)))/IF(P28="ps",2,1))</f>
        <v>4</v>
      </c>
      <c r="R28" s="100">
        <v>3</v>
      </c>
      <c r="S28" s="14"/>
      <c r="T28" s="15">
        <f aca="true" t="shared" si="18" ref="T28:T41">INT(IF((LOOKUP(R28,$AX$6:$AX$20,$AY$6:$AY$20)-IF(S28="sc",5,0))&lt;0,0,(LOOKUP(R28,$AX$6:$AX$20,$AY$6:$AY$20)-IF(S28="sc",5,0)))/IF(S28="ps",2,1))</f>
        <v>14</v>
      </c>
      <c r="U28" s="100">
        <v>1</v>
      </c>
      <c r="V28" s="14"/>
      <c r="W28" s="15">
        <f aca="true" t="shared" si="19" ref="W28:W41">INT(IF((LOOKUP(U28,$AX$6:$AX$20,$AY$6:$AY$20)-IF(V28="sc",5,0))&lt;0,0,(LOOKUP(U28,$AX$6:$AX$20,$AY$6:$AY$20)-IF(V28="sc",5,0)))/IF(V28="ps",2,1))</f>
        <v>20</v>
      </c>
      <c r="X28" s="9">
        <f>+H28+K28+N28+Q28+T28+W28</f>
        <v>74</v>
      </c>
      <c r="Y28" s="78">
        <f aca="true" t="shared" si="20" ref="Y28:Y41">RANK(X28,X$28:X$41)</f>
        <v>2</v>
      </c>
      <c r="Z28" s="23"/>
      <c r="AA28" s="28"/>
      <c r="AB28" s="32"/>
      <c r="AC28" s="33"/>
      <c r="AD28" s="49"/>
      <c r="AE28" s="49"/>
      <c r="AX28" s="89"/>
      <c r="AY28" s="89"/>
      <c r="AZ28" s="42" t="s">
        <v>28</v>
      </c>
      <c r="BA28" s="39">
        <f>IF($AB$1&gt;0,H28," ")</f>
        <v>14</v>
      </c>
      <c r="BB28" s="39">
        <f>IF($AB$1&gt;1,K28," ")</f>
        <v>8</v>
      </c>
      <c r="BC28" s="39">
        <f>IF($AB$1&gt;2,N28," ")</f>
        <v>14</v>
      </c>
      <c r="BD28" s="39">
        <f>IF($AB$1&gt;3,Q28," ")</f>
        <v>4</v>
      </c>
      <c r="BE28" s="39">
        <f>IF($AB$1&gt;4,T28," ")</f>
        <v>14</v>
      </c>
      <c r="BF28" s="116">
        <f aca="true" t="shared" si="21" ref="BF28:BF41">IF($AB$1&gt;5,W28," ")</f>
        <v>20</v>
      </c>
    </row>
    <row r="29" spans="2:58" s="3" customFormat="1" ht="15" customHeight="1" thickBot="1">
      <c r="B29" s="87">
        <v>8</v>
      </c>
      <c r="C29" s="154"/>
      <c r="D29" s="256" t="s">
        <v>159</v>
      </c>
      <c r="E29" s="186">
        <v>62</v>
      </c>
      <c r="F29" s="101">
        <v>4</v>
      </c>
      <c r="G29" s="16"/>
      <c r="H29" s="102">
        <f t="shared" si="14"/>
        <v>12</v>
      </c>
      <c r="I29" s="101">
        <v>1</v>
      </c>
      <c r="J29" s="16" t="s">
        <v>177</v>
      </c>
      <c r="K29" s="102">
        <f t="shared" si="15"/>
        <v>20</v>
      </c>
      <c r="L29" s="101">
        <v>5</v>
      </c>
      <c r="M29" s="16"/>
      <c r="N29" s="102">
        <f t="shared" si="16"/>
        <v>10</v>
      </c>
      <c r="O29" s="101">
        <v>1</v>
      </c>
      <c r="P29" s="16" t="s">
        <v>177</v>
      </c>
      <c r="Q29" s="102">
        <f t="shared" si="17"/>
        <v>20</v>
      </c>
      <c r="R29" s="101">
        <v>1</v>
      </c>
      <c r="S29" s="16" t="s">
        <v>177</v>
      </c>
      <c r="T29" s="102">
        <f t="shared" si="18"/>
        <v>20</v>
      </c>
      <c r="U29" s="101">
        <v>2</v>
      </c>
      <c r="V29" s="16"/>
      <c r="W29" s="102">
        <f t="shared" si="19"/>
        <v>16</v>
      </c>
      <c r="X29" s="9">
        <f aca="true" t="shared" si="22" ref="X29:X41">+H29+K29+N29+Q29+T29+W29</f>
        <v>98</v>
      </c>
      <c r="Y29" s="79">
        <f t="shared" si="20"/>
        <v>1</v>
      </c>
      <c r="Z29" s="24">
        <f>+X28+X29</f>
        <v>172</v>
      </c>
      <c r="AA29" s="29">
        <f>RANK(Z29,Z$29:Z$41)</f>
        <v>1</v>
      </c>
      <c r="AB29" s="34">
        <f>Z29-SMALL(BA28:BF29,1)-SMALL(BA28:BF29,2)</f>
        <v>160</v>
      </c>
      <c r="AC29" s="35">
        <f>RANK(AB29,AB$29:AB$41)</f>
        <v>1</v>
      </c>
      <c r="AD29" s="49"/>
      <c r="AE29" s="49"/>
      <c r="AX29" s="89"/>
      <c r="AY29" s="89"/>
      <c r="AZ29" s="43"/>
      <c r="BA29" s="41">
        <f aca="true" t="shared" si="23" ref="BA29:BA41">IF($AB$1&gt;0,H29," ")</f>
        <v>12</v>
      </c>
      <c r="BB29" s="41">
        <f aca="true" t="shared" si="24" ref="BB29:BB41">IF($AB$1&gt;1,K29," ")</f>
        <v>20</v>
      </c>
      <c r="BC29" s="41">
        <f aca="true" t="shared" si="25" ref="BC29:BC41">IF($AB$1&gt;2,N29," ")</f>
        <v>10</v>
      </c>
      <c r="BD29" s="41">
        <f aca="true" t="shared" si="26" ref="BD29:BD41">IF($AB$1&gt;3,Q29," ")</f>
        <v>20</v>
      </c>
      <c r="BE29" s="41">
        <f aca="true" t="shared" si="27" ref="BE29:BE41">IF($AB$1&gt;4,T29," ")</f>
        <v>20</v>
      </c>
      <c r="BF29" s="94">
        <f t="shared" si="21"/>
        <v>16</v>
      </c>
    </row>
    <row r="30" spans="2:58" s="3" customFormat="1" ht="15" customHeight="1">
      <c r="B30" s="86"/>
      <c r="C30" s="142" t="s">
        <v>45</v>
      </c>
      <c r="D30" s="143" t="s">
        <v>46</v>
      </c>
      <c r="E30" s="144">
        <v>86</v>
      </c>
      <c r="F30" s="100">
        <v>14</v>
      </c>
      <c r="G30" s="103"/>
      <c r="H30" s="104">
        <f t="shared" si="14"/>
        <v>1</v>
      </c>
      <c r="I30" s="100">
        <v>3</v>
      </c>
      <c r="J30" s="103"/>
      <c r="K30" s="104">
        <f t="shared" si="15"/>
        <v>14</v>
      </c>
      <c r="L30" s="100">
        <v>4</v>
      </c>
      <c r="M30" s="103"/>
      <c r="N30" s="104">
        <f t="shared" si="16"/>
        <v>12</v>
      </c>
      <c r="O30" s="100">
        <v>5</v>
      </c>
      <c r="P30" s="103"/>
      <c r="Q30" s="104">
        <f t="shared" si="17"/>
        <v>10</v>
      </c>
      <c r="R30" s="100">
        <v>4</v>
      </c>
      <c r="S30" s="103"/>
      <c r="T30" s="104">
        <f t="shared" si="18"/>
        <v>12</v>
      </c>
      <c r="U30" s="100">
        <v>7</v>
      </c>
      <c r="V30" s="103"/>
      <c r="W30" s="104">
        <f t="shared" si="19"/>
        <v>8</v>
      </c>
      <c r="X30" s="77">
        <f t="shared" si="22"/>
        <v>57</v>
      </c>
      <c r="Y30" s="78">
        <f t="shared" si="20"/>
        <v>5</v>
      </c>
      <c r="Z30" s="25"/>
      <c r="AA30" s="30"/>
      <c r="AB30" s="36"/>
      <c r="AC30" s="37"/>
      <c r="AD30" s="49"/>
      <c r="AE30" s="49"/>
      <c r="AZ30" s="42" t="s">
        <v>29</v>
      </c>
      <c r="BA30" s="39">
        <f t="shared" si="23"/>
        <v>1</v>
      </c>
      <c r="BB30" s="39">
        <f t="shared" si="24"/>
        <v>14</v>
      </c>
      <c r="BC30" s="39">
        <f t="shared" si="25"/>
        <v>12</v>
      </c>
      <c r="BD30" s="39">
        <f t="shared" si="26"/>
        <v>10</v>
      </c>
      <c r="BE30" s="39">
        <f t="shared" si="27"/>
        <v>12</v>
      </c>
      <c r="BF30" s="116">
        <f t="shared" si="21"/>
        <v>8</v>
      </c>
    </row>
    <row r="31" spans="2:58" s="3" customFormat="1" ht="15" customHeight="1" thickBot="1">
      <c r="B31" s="87">
        <v>9</v>
      </c>
      <c r="C31" s="145"/>
      <c r="D31" s="146" t="s">
        <v>139</v>
      </c>
      <c r="E31" s="147">
        <v>68</v>
      </c>
      <c r="F31" s="101">
        <v>11</v>
      </c>
      <c r="G31" s="105"/>
      <c r="H31" s="106">
        <f t="shared" si="14"/>
        <v>4</v>
      </c>
      <c r="I31" s="101">
        <v>2</v>
      </c>
      <c r="J31" s="105"/>
      <c r="K31" s="106">
        <f t="shared" si="15"/>
        <v>16</v>
      </c>
      <c r="L31" s="101">
        <v>9</v>
      </c>
      <c r="M31" s="105"/>
      <c r="N31" s="106">
        <f t="shared" si="16"/>
        <v>6</v>
      </c>
      <c r="O31" s="101">
        <v>7</v>
      </c>
      <c r="P31" s="105"/>
      <c r="Q31" s="106">
        <f t="shared" si="17"/>
        <v>8</v>
      </c>
      <c r="R31" s="101" t="s">
        <v>23</v>
      </c>
      <c r="S31" s="105"/>
      <c r="T31" s="106">
        <f t="shared" si="18"/>
        <v>0</v>
      </c>
      <c r="U31" s="101" t="s">
        <v>23</v>
      </c>
      <c r="V31" s="105"/>
      <c r="W31" s="106">
        <f t="shared" si="19"/>
        <v>0</v>
      </c>
      <c r="X31" s="57">
        <f t="shared" si="22"/>
        <v>34</v>
      </c>
      <c r="Y31" s="79">
        <f t="shared" si="20"/>
        <v>10</v>
      </c>
      <c r="Z31" s="24">
        <f>+X30+X31</f>
        <v>91</v>
      </c>
      <c r="AA31" s="29">
        <f>RANK(Z31,Z$29:Z$41)</f>
        <v>5</v>
      </c>
      <c r="AB31" s="34">
        <f>Z31-SMALL(BA30:BF31,1)-SMALL(BA30:BF31,2)</f>
        <v>91</v>
      </c>
      <c r="AC31" s="35">
        <f>RANK(AB31,AB$29:AB$41)</f>
        <v>4</v>
      </c>
      <c r="AD31" s="49"/>
      <c r="AE31" s="49"/>
      <c r="AZ31" s="43"/>
      <c r="BA31" s="41">
        <f t="shared" si="23"/>
        <v>4</v>
      </c>
      <c r="BB31" s="41">
        <f t="shared" si="24"/>
        <v>16</v>
      </c>
      <c r="BC31" s="41">
        <f t="shared" si="25"/>
        <v>6</v>
      </c>
      <c r="BD31" s="41">
        <f t="shared" si="26"/>
        <v>8</v>
      </c>
      <c r="BE31" s="41">
        <f t="shared" si="27"/>
        <v>0</v>
      </c>
      <c r="BF31" s="94">
        <f t="shared" si="21"/>
        <v>0</v>
      </c>
    </row>
    <row r="32" spans="2:58" s="3" customFormat="1" ht="15" customHeight="1">
      <c r="B32" s="86"/>
      <c r="C32" s="80" t="s">
        <v>58</v>
      </c>
      <c r="D32" s="257" t="s">
        <v>57</v>
      </c>
      <c r="E32" s="258">
        <v>79</v>
      </c>
      <c r="F32" s="100">
        <v>7</v>
      </c>
      <c r="G32" s="14"/>
      <c r="H32" s="15">
        <f t="shared" si="14"/>
        <v>8</v>
      </c>
      <c r="I32" s="100">
        <v>6</v>
      </c>
      <c r="J32" s="14"/>
      <c r="K32" s="15">
        <f t="shared" si="15"/>
        <v>9</v>
      </c>
      <c r="L32" s="100">
        <v>1</v>
      </c>
      <c r="M32" s="14"/>
      <c r="N32" s="15">
        <f t="shared" si="16"/>
        <v>20</v>
      </c>
      <c r="O32" s="100">
        <v>6</v>
      </c>
      <c r="P32" s="14"/>
      <c r="Q32" s="15">
        <f t="shared" si="17"/>
        <v>9</v>
      </c>
      <c r="R32" s="100">
        <v>2</v>
      </c>
      <c r="S32" s="14"/>
      <c r="T32" s="15">
        <f t="shared" si="18"/>
        <v>16</v>
      </c>
      <c r="U32" s="100">
        <v>4</v>
      </c>
      <c r="V32" s="14"/>
      <c r="W32" s="15">
        <f t="shared" si="19"/>
        <v>12</v>
      </c>
      <c r="X32" s="9">
        <f t="shared" si="22"/>
        <v>74</v>
      </c>
      <c r="Y32" s="78">
        <f t="shared" si="20"/>
        <v>2</v>
      </c>
      <c r="Z32" s="25"/>
      <c r="AA32" s="30"/>
      <c r="AB32" s="36"/>
      <c r="AC32" s="37"/>
      <c r="AD32" s="49"/>
      <c r="AE32" s="49"/>
      <c r="AZ32" s="42" t="s">
        <v>30</v>
      </c>
      <c r="BA32" s="39">
        <f t="shared" si="23"/>
        <v>8</v>
      </c>
      <c r="BB32" s="39">
        <f t="shared" si="24"/>
        <v>9</v>
      </c>
      <c r="BC32" s="39">
        <f t="shared" si="25"/>
        <v>20</v>
      </c>
      <c r="BD32" s="39">
        <f t="shared" si="26"/>
        <v>9</v>
      </c>
      <c r="BE32" s="39">
        <f t="shared" si="27"/>
        <v>16</v>
      </c>
      <c r="BF32" s="116">
        <f t="shared" si="21"/>
        <v>12</v>
      </c>
    </row>
    <row r="33" spans="2:58" s="3" customFormat="1" ht="15" customHeight="1" thickBot="1">
      <c r="B33" s="87">
        <v>10</v>
      </c>
      <c r="C33" s="81"/>
      <c r="D33" s="259" t="s">
        <v>56</v>
      </c>
      <c r="E33" s="260">
        <v>69</v>
      </c>
      <c r="F33" s="101">
        <v>9</v>
      </c>
      <c r="G33" s="16"/>
      <c r="H33" s="102">
        <f t="shared" si="14"/>
        <v>6</v>
      </c>
      <c r="I33" s="101">
        <v>4</v>
      </c>
      <c r="J33" s="16"/>
      <c r="K33" s="102">
        <f t="shared" si="15"/>
        <v>12</v>
      </c>
      <c r="L33" s="101">
        <v>2</v>
      </c>
      <c r="M33" s="16" t="s">
        <v>177</v>
      </c>
      <c r="N33" s="102">
        <f t="shared" si="16"/>
        <v>16</v>
      </c>
      <c r="O33" s="101">
        <v>9</v>
      </c>
      <c r="P33" s="16"/>
      <c r="Q33" s="102">
        <f t="shared" si="17"/>
        <v>6</v>
      </c>
      <c r="R33" s="101">
        <v>6</v>
      </c>
      <c r="S33" s="16"/>
      <c r="T33" s="102">
        <f t="shared" si="18"/>
        <v>9</v>
      </c>
      <c r="U33" s="101">
        <v>9</v>
      </c>
      <c r="V33" s="16"/>
      <c r="W33" s="102">
        <f t="shared" si="19"/>
        <v>6</v>
      </c>
      <c r="X33" s="9">
        <f t="shared" si="22"/>
        <v>55</v>
      </c>
      <c r="Y33" s="79">
        <f t="shared" si="20"/>
        <v>6</v>
      </c>
      <c r="Z33" s="24">
        <f>+X32+X33</f>
        <v>129</v>
      </c>
      <c r="AA33" s="29">
        <f>RANK(Z33,Z$29:Z$41)</f>
        <v>2</v>
      </c>
      <c r="AB33" s="34">
        <f>Z33-SMALL(BA32:BF33,1)-SMALL(BA32:BF33,2)</f>
        <v>117</v>
      </c>
      <c r="AC33" s="35">
        <f>RANK(AB33,AB$29:AB$41)</f>
        <v>2</v>
      </c>
      <c r="AD33" s="49"/>
      <c r="AE33" s="49"/>
      <c r="AZ33" s="43"/>
      <c r="BA33" s="41">
        <f t="shared" si="23"/>
        <v>6</v>
      </c>
      <c r="BB33" s="41">
        <f t="shared" si="24"/>
        <v>12</v>
      </c>
      <c r="BC33" s="41">
        <f t="shared" si="25"/>
        <v>16</v>
      </c>
      <c r="BD33" s="41">
        <f t="shared" si="26"/>
        <v>6</v>
      </c>
      <c r="BE33" s="41">
        <f t="shared" si="27"/>
        <v>9</v>
      </c>
      <c r="BF33" s="94">
        <f t="shared" si="21"/>
        <v>6</v>
      </c>
    </row>
    <row r="34" spans="2:58" s="3" customFormat="1" ht="15" customHeight="1">
      <c r="B34" s="86"/>
      <c r="C34" s="95" t="s">
        <v>63</v>
      </c>
      <c r="D34" s="150" t="s">
        <v>64</v>
      </c>
      <c r="E34" s="151">
        <v>86</v>
      </c>
      <c r="F34" s="100">
        <v>10</v>
      </c>
      <c r="G34" s="103"/>
      <c r="H34" s="104">
        <f t="shared" si="14"/>
        <v>5</v>
      </c>
      <c r="I34" s="100">
        <v>9</v>
      </c>
      <c r="J34" s="103"/>
      <c r="K34" s="104">
        <f t="shared" si="15"/>
        <v>6</v>
      </c>
      <c r="L34" s="100">
        <v>6</v>
      </c>
      <c r="M34" s="103"/>
      <c r="N34" s="104">
        <f t="shared" si="16"/>
        <v>9</v>
      </c>
      <c r="O34" s="100">
        <v>3</v>
      </c>
      <c r="P34" s="103"/>
      <c r="Q34" s="104">
        <f t="shared" si="17"/>
        <v>14</v>
      </c>
      <c r="R34" s="100">
        <v>5</v>
      </c>
      <c r="S34" s="103"/>
      <c r="T34" s="104">
        <f t="shared" si="18"/>
        <v>10</v>
      </c>
      <c r="U34" s="100">
        <v>5</v>
      </c>
      <c r="V34" s="103"/>
      <c r="W34" s="104">
        <f t="shared" si="19"/>
        <v>10</v>
      </c>
      <c r="X34" s="77">
        <f t="shared" si="22"/>
        <v>54</v>
      </c>
      <c r="Y34" s="78">
        <f t="shared" si="20"/>
        <v>7</v>
      </c>
      <c r="Z34" s="26"/>
      <c r="AA34" s="30"/>
      <c r="AB34" s="38"/>
      <c r="AC34" s="37"/>
      <c r="AD34" s="49"/>
      <c r="AE34" s="49"/>
      <c r="AZ34" s="42" t="s">
        <v>31</v>
      </c>
      <c r="BA34" s="39">
        <f t="shared" si="23"/>
        <v>5</v>
      </c>
      <c r="BB34" s="39">
        <f t="shared" si="24"/>
        <v>6</v>
      </c>
      <c r="BC34" s="39">
        <f t="shared" si="25"/>
        <v>9</v>
      </c>
      <c r="BD34" s="39">
        <f t="shared" si="26"/>
        <v>14</v>
      </c>
      <c r="BE34" s="39">
        <f t="shared" si="27"/>
        <v>10</v>
      </c>
      <c r="BF34" s="116">
        <f t="shared" si="21"/>
        <v>10</v>
      </c>
    </row>
    <row r="35" spans="2:58" s="3" customFormat="1" ht="15" customHeight="1" thickBot="1">
      <c r="B35" s="87">
        <v>11</v>
      </c>
      <c r="C35" s="96" t="s">
        <v>9</v>
      </c>
      <c r="D35" s="152" t="s">
        <v>73</v>
      </c>
      <c r="E35" s="153">
        <v>80</v>
      </c>
      <c r="F35" s="101">
        <v>8</v>
      </c>
      <c r="G35" s="105"/>
      <c r="H35" s="106">
        <f t="shared" si="14"/>
        <v>7</v>
      </c>
      <c r="I35" s="101" t="s">
        <v>23</v>
      </c>
      <c r="J35" s="105"/>
      <c r="K35" s="106">
        <f t="shared" si="15"/>
        <v>0</v>
      </c>
      <c r="L35" s="101">
        <v>8</v>
      </c>
      <c r="M35" s="105"/>
      <c r="N35" s="106">
        <f t="shared" si="16"/>
        <v>7</v>
      </c>
      <c r="O35" s="101">
        <v>10</v>
      </c>
      <c r="P35" s="105"/>
      <c r="Q35" s="106">
        <f t="shared" si="17"/>
        <v>5</v>
      </c>
      <c r="R35" s="101">
        <v>7</v>
      </c>
      <c r="S35" s="105"/>
      <c r="T35" s="106">
        <f t="shared" si="18"/>
        <v>8</v>
      </c>
      <c r="U35" s="101">
        <v>3</v>
      </c>
      <c r="V35" s="105"/>
      <c r="W35" s="106">
        <f t="shared" si="19"/>
        <v>14</v>
      </c>
      <c r="X35" s="57">
        <f t="shared" si="22"/>
        <v>41</v>
      </c>
      <c r="Y35" s="79">
        <f t="shared" si="20"/>
        <v>9</v>
      </c>
      <c r="Z35" s="24">
        <f>+X34+X35</f>
        <v>95</v>
      </c>
      <c r="AA35" s="29">
        <f>RANK(Z35,Z$29:Z$41)</f>
        <v>4</v>
      </c>
      <c r="AB35" s="34">
        <f>Z35-SMALL(BA34:BF35,1)-SMALL(BA34:BF35,2)</f>
        <v>90</v>
      </c>
      <c r="AC35" s="35">
        <f>RANK(AB35,AB$29:AB$41)</f>
        <v>5</v>
      </c>
      <c r="AD35" s="49"/>
      <c r="AE35" s="49"/>
      <c r="AZ35" s="43"/>
      <c r="BA35" s="41">
        <f t="shared" si="23"/>
        <v>7</v>
      </c>
      <c r="BB35" s="41">
        <f t="shared" si="24"/>
        <v>0</v>
      </c>
      <c r="BC35" s="41">
        <f t="shared" si="25"/>
        <v>7</v>
      </c>
      <c r="BD35" s="41">
        <f t="shared" si="26"/>
        <v>5</v>
      </c>
      <c r="BE35" s="41">
        <f t="shared" si="27"/>
        <v>8</v>
      </c>
      <c r="BF35" s="94">
        <f t="shared" si="21"/>
        <v>14</v>
      </c>
    </row>
    <row r="36" spans="2:58" s="3" customFormat="1" ht="15" customHeight="1">
      <c r="B36" s="86"/>
      <c r="C36" s="131" t="s">
        <v>68</v>
      </c>
      <c r="D36" s="156" t="s">
        <v>36</v>
      </c>
      <c r="E36" s="158">
        <v>72</v>
      </c>
      <c r="F36" s="100">
        <v>1</v>
      </c>
      <c r="G36" s="14"/>
      <c r="H36" s="15">
        <f t="shared" si="14"/>
        <v>20</v>
      </c>
      <c r="I36" s="100">
        <v>8</v>
      </c>
      <c r="J36" s="14"/>
      <c r="K36" s="15">
        <f t="shared" si="15"/>
        <v>7</v>
      </c>
      <c r="L36" s="100">
        <v>7</v>
      </c>
      <c r="M36" s="14"/>
      <c r="N36" s="15">
        <f t="shared" si="16"/>
        <v>8</v>
      </c>
      <c r="O36" s="100">
        <v>2</v>
      </c>
      <c r="P36" s="14"/>
      <c r="Q36" s="15">
        <f t="shared" si="17"/>
        <v>16</v>
      </c>
      <c r="R36" s="100">
        <v>9</v>
      </c>
      <c r="S36" s="14"/>
      <c r="T36" s="15">
        <f t="shared" si="18"/>
        <v>6</v>
      </c>
      <c r="U36" s="100">
        <v>8</v>
      </c>
      <c r="V36" s="14"/>
      <c r="W36" s="15">
        <f t="shared" si="19"/>
        <v>7</v>
      </c>
      <c r="X36" s="9">
        <f t="shared" si="22"/>
        <v>64</v>
      </c>
      <c r="Y36" s="78">
        <f t="shared" si="20"/>
        <v>4</v>
      </c>
      <c r="Z36" s="25"/>
      <c r="AA36" s="30"/>
      <c r="AB36" s="36"/>
      <c r="AC36" s="37"/>
      <c r="AD36" s="49"/>
      <c r="AE36" s="49"/>
      <c r="AZ36" s="42" t="s">
        <v>32</v>
      </c>
      <c r="BA36" s="39">
        <f t="shared" si="23"/>
        <v>20</v>
      </c>
      <c r="BB36" s="39">
        <f t="shared" si="24"/>
        <v>7</v>
      </c>
      <c r="BC36" s="39">
        <f t="shared" si="25"/>
        <v>8</v>
      </c>
      <c r="BD36" s="39">
        <f t="shared" si="26"/>
        <v>16</v>
      </c>
      <c r="BE36" s="39">
        <f t="shared" si="27"/>
        <v>6</v>
      </c>
      <c r="BF36" s="116">
        <f t="shared" si="21"/>
        <v>7</v>
      </c>
    </row>
    <row r="37" spans="2:58" s="3" customFormat="1" ht="15" customHeight="1" thickBot="1">
      <c r="B37" s="87">
        <v>12</v>
      </c>
      <c r="C37" s="132" t="s">
        <v>9</v>
      </c>
      <c r="D37" s="157" t="s">
        <v>35</v>
      </c>
      <c r="E37" s="159">
        <v>90</v>
      </c>
      <c r="F37" s="101">
        <v>5</v>
      </c>
      <c r="G37" s="16"/>
      <c r="H37" s="102">
        <f t="shared" si="14"/>
        <v>10</v>
      </c>
      <c r="I37" s="101">
        <v>5</v>
      </c>
      <c r="J37" s="16"/>
      <c r="K37" s="102">
        <f t="shared" si="15"/>
        <v>10</v>
      </c>
      <c r="L37" s="101">
        <v>11</v>
      </c>
      <c r="M37" s="16"/>
      <c r="N37" s="102">
        <f t="shared" si="16"/>
        <v>4</v>
      </c>
      <c r="O37" s="101">
        <v>4</v>
      </c>
      <c r="P37" s="16"/>
      <c r="Q37" s="102">
        <f t="shared" si="17"/>
        <v>12</v>
      </c>
      <c r="R37" s="101">
        <v>8</v>
      </c>
      <c r="S37" s="16"/>
      <c r="T37" s="102">
        <f t="shared" si="18"/>
        <v>7</v>
      </c>
      <c r="U37" s="101">
        <v>6</v>
      </c>
      <c r="V37" s="16"/>
      <c r="W37" s="102">
        <f t="shared" si="19"/>
        <v>9</v>
      </c>
      <c r="X37" s="9">
        <f t="shared" si="22"/>
        <v>52</v>
      </c>
      <c r="Y37" s="79">
        <f t="shared" si="20"/>
        <v>8</v>
      </c>
      <c r="Z37" s="24">
        <f>+X36+X37</f>
        <v>116</v>
      </c>
      <c r="AA37" s="29">
        <f>RANK(Z37,Z$29:Z$41)</f>
        <v>3</v>
      </c>
      <c r="AB37" s="34">
        <f>Z37-SMALL(BA36:BF37,1)-SMALL(BA36:BF37,2)</f>
        <v>106</v>
      </c>
      <c r="AC37" s="35">
        <f>RANK(AB37,AB$29:AB$41)</f>
        <v>3</v>
      </c>
      <c r="AD37" s="49"/>
      <c r="AE37" s="49"/>
      <c r="AZ37" s="43"/>
      <c r="BA37" s="41">
        <f t="shared" si="23"/>
        <v>10</v>
      </c>
      <c r="BB37" s="41">
        <f t="shared" si="24"/>
        <v>10</v>
      </c>
      <c r="BC37" s="41">
        <f t="shared" si="25"/>
        <v>4</v>
      </c>
      <c r="BD37" s="41">
        <f t="shared" si="26"/>
        <v>12</v>
      </c>
      <c r="BE37" s="41">
        <f t="shared" si="27"/>
        <v>7</v>
      </c>
      <c r="BF37" s="94">
        <f t="shared" si="21"/>
        <v>9</v>
      </c>
    </row>
    <row r="38" spans="2:58" s="3" customFormat="1" ht="15" customHeight="1">
      <c r="B38" s="86"/>
      <c r="C38" s="217" t="s">
        <v>106</v>
      </c>
      <c r="D38" s="218" t="s">
        <v>107</v>
      </c>
      <c r="E38" s="148">
        <v>70</v>
      </c>
      <c r="F38" s="285">
        <v>12</v>
      </c>
      <c r="G38" s="287"/>
      <c r="H38" s="104">
        <f t="shared" si="14"/>
        <v>3</v>
      </c>
      <c r="I38" s="285" t="s">
        <v>23</v>
      </c>
      <c r="J38" s="287"/>
      <c r="K38" s="104">
        <f t="shared" si="15"/>
        <v>0</v>
      </c>
      <c r="L38" s="285" t="s">
        <v>23</v>
      </c>
      <c r="M38" s="287"/>
      <c r="N38" s="104">
        <f t="shared" si="16"/>
        <v>0</v>
      </c>
      <c r="O38" s="285" t="s">
        <v>23</v>
      </c>
      <c r="P38" s="301"/>
      <c r="Q38" s="15">
        <f t="shared" si="17"/>
        <v>0</v>
      </c>
      <c r="R38" s="285" t="s">
        <v>23</v>
      </c>
      <c r="S38" s="287"/>
      <c r="T38" s="15">
        <f t="shared" si="18"/>
        <v>0</v>
      </c>
      <c r="U38" s="285" t="s">
        <v>23</v>
      </c>
      <c r="V38" s="287"/>
      <c r="W38" s="15">
        <f t="shared" si="19"/>
        <v>0</v>
      </c>
      <c r="X38" s="77">
        <f t="shared" si="22"/>
        <v>3</v>
      </c>
      <c r="Y38" s="78">
        <f t="shared" si="20"/>
        <v>14</v>
      </c>
      <c r="Z38" s="23"/>
      <c r="AA38" s="28"/>
      <c r="AB38" s="32"/>
      <c r="AC38" s="33"/>
      <c r="AD38" s="49"/>
      <c r="AE38" s="49"/>
      <c r="AZ38" s="42" t="s">
        <v>33</v>
      </c>
      <c r="BA38" s="39">
        <f t="shared" si="23"/>
        <v>3</v>
      </c>
      <c r="BB38" s="39">
        <f t="shared" si="24"/>
        <v>0</v>
      </c>
      <c r="BC38" s="39">
        <f t="shared" si="25"/>
        <v>0</v>
      </c>
      <c r="BD38" s="39">
        <f t="shared" si="26"/>
        <v>0</v>
      </c>
      <c r="BE38" s="39">
        <f t="shared" si="27"/>
        <v>0</v>
      </c>
      <c r="BF38" s="116">
        <f t="shared" si="21"/>
        <v>0</v>
      </c>
    </row>
    <row r="39" spans="2:58" s="3" customFormat="1" ht="15" customHeight="1" thickBot="1">
      <c r="B39" s="87">
        <v>13</v>
      </c>
      <c r="C39" s="81"/>
      <c r="D39" s="219" t="s">
        <v>108</v>
      </c>
      <c r="E39" s="220">
        <v>87</v>
      </c>
      <c r="F39" s="286">
        <v>6</v>
      </c>
      <c r="G39" s="288"/>
      <c r="H39" s="106">
        <f t="shared" si="14"/>
        <v>9</v>
      </c>
      <c r="I39" s="286" t="s">
        <v>23</v>
      </c>
      <c r="J39" s="288"/>
      <c r="K39" s="106">
        <f t="shared" si="15"/>
        <v>0</v>
      </c>
      <c r="L39" s="286" t="s">
        <v>23</v>
      </c>
      <c r="M39" s="288"/>
      <c r="N39" s="106">
        <f t="shared" si="16"/>
        <v>0</v>
      </c>
      <c r="O39" s="286" t="s">
        <v>23</v>
      </c>
      <c r="P39" s="302"/>
      <c r="Q39" s="102">
        <f t="shared" si="17"/>
        <v>0</v>
      </c>
      <c r="R39" s="286" t="s">
        <v>23</v>
      </c>
      <c r="S39" s="288"/>
      <c r="T39" s="102">
        <f t="shared" si="18"/>
        <v>0</v>
      </c>
      <c r="U39" s="286" t="s">
        <v>23</v>
      </c>
      <c r="V39" s="288"/>
      <c r="W39" s="102">
        <f t="shared" si="19"/>
        <v>0</v>
      </c>
      <c r="X39" s="57">
        <f t="shared" si="22"/>
        <v>9</v>
      </c>
      <c r="Y39" s="79">
        <f t="shared" si="20"/>
        <v>13</v>
      </c>
      <c r="Z39" s="24">
        <f>+X38+X39</f>
        <v>12</v>
      </c>
      <c r="AA39" s="29">
        <f>RANK(Z39,Z$29:Z$41)</f>
        <v>7</v>
      </c>
      <c r="AB39" s="34">
        <f>Z39-SMALL(BA38:BF39,1)-SMALL(BA38:BF39,2)</f>
        <v>12</v>
      </c>
      <c r="AC39" s="35">
        <f>RANK(AB39,AB$29:AB$41)</f>
        <v>7</v>
      </c>
      <c r="AD39" s="49"/>
      <c r="AE39" s="49"/>
      <c r="AZ39" s="43"/>
      <c r="BA39" s="41">
        <f t="shared" si="23"/>
        <v>9</v>
      </c>
      <c r="BB39" s="41">
        <f t="shared" si="24"/>
        <v>0</v>
      </c>
      <c r="BC39" s="41">
        <f t="shared" si="25"/>
        <v>0</v>
      </c>
      <c r="BD39" s="41">
        <f t="shared" si="26"/>
        <v>0</v>
      </c>
      <c r="BE39" s="41">
        <f t="shared" si="27"/>
        <v>0</v>
      </c>
      <c r="BF39" s="94">
        <f t="shared" si="21"/>
        <v>0</v>
      </c>
    </row>
    <row r="40" spans="2:58" s="3" customFormat="1" ht="15" customHeight="1">
      <c r="B40" s="86" t="s">
        <v>60</v>
      </c>
      <c r="C40" s="91" t="s">
        <v>85</v>
      </c>
      <c r="D40" s="71" t="s">
        <v>84</v>
      </c>
      <c r="E40" s="283">
        <v>70</v>
      </c>
      <c r="F40" s="100">
        <v>2</v>
      </c>
      <c r="G40" s="14" t="s">
        <v>177</v>
      </c>
      <c r="H40" s="15">
        <f t="shared" si="14"/>
        <v>16</v>
      </c>
      <c r="I40" s="100">
        <v>11</v>
      </c>
      <c r="J40" s="14"/>
      <c r="K40" s="15">
        <f t="shared" si="15"/>
        <v>4</v>
      </c>
      <c r="L40" s="100" t="s">
        <v>23</v>
      </c>
      <c r="M40" s="14"/>
      <c r="N40" s="15">
        <f t="shared" si="16"/>
        <v>0</v>
      </c>
      <c r="O40" s="100">
        <v>8</v>
      </c>
      <c r="P40" s="14"/>
      <c r="Q40" s="15">
        <f t="shared" si="17"/>
        <v>7</v>
      </c>
      <c r="R40" s="100" t="s">
        <v>23</v>
      </c>
      <c r="S40" s="14"/>
      <c r="T40" s="15">
        <f t="shared" si="18"/>
        <v>0</v>
      </c>
      <c r="U40" s="100" t="s">
        <v>23</v>
      </c>
      <c r="V40" s="14"/>
      <c r="W40" s="15">
        <f t="shared" si="19"/>
        <v>0</v>
      </c>
      <c r="X40" s="77">
        <f t="shared" si="22"/>
        <v>27</v>
      </c>
      <c r="Y40" s="78">
        <f t="shared" si="20"/>
        <v>11</v>
      </c>
      <c r="Z40" s="23"/>
      <c r="AA40" s="28"/>
      <c r="AB40" s="32"/>
      <c r="AC40" s="33"/>
      <c r="AD40" s="49"/>
      <c r="AE40" s="49"/>
      <c r="AZ40" s="42" t="s">
        <v>34</v>
      </c>
      <c r="BA40" s="39">
        <f t="shared" si="23"/>
        <v>16</v>
      </c>
      <c r="BB40" s="39">
        <f t="shared" si="24"/>
        <v>4</v>
      </c>
      <c r="BC40" s="39">
        <f t="shared" si="25"/>
        <v>0</v>
      </c>
      <c r="BD40" s="39">
        <f t="shared" si="26"/>
        <v>7</v>
      </c>
      <c r="BE40" s="39">
        <f t="shared" si="27"/>
        <v>0</v>
      </c>
      <c r="BF40" s="116">
        <f t="shared" si="21"/>
        <v>0</v>
      </c>
    </row>
    <row r="41" spans="2:60" s="3" customFormat="1" ht="15" customHeight="1" thickBot="1">
      <c r="B41" s="87">
        <v>14</v>
      </c>
      <c r="C41" s="92"/>
      <c r="D41" s="70" t="s">
        <v>136</v>
      </c>
      <c r="E41" s="284">
        <v>86</v>
      </c>
      <c r="F41" s="101">
        <v>13</v>
      </c>
      <c r="G41" s="16"/>
      <c r="H41" s="102">
        <f t="shared" si="14"/>
        <v>2</v>
      </c>
      <c r="I41" s="101">
        <v>10</v>
      </c>
      <c r="J41" s="16"/>
      <c r="K41" s="102">
        <f t="shared" si="15"/>
        <v>5</v>
      </c>
      <c r="L41" s="101">
        <v>10</v>
      </c>
      <c r="M41" s="16"/>
      <c r="N41" s="102">
        <f t="shared" si="16"/>
        <v>5</v>
      </c>
      <c r="O41" s="101">
        <v>12</v>
      </c>
      <c r="P41" s="16"/>
      <c r="Q41" s="102">
        <f t="shared" si="17"/>
        <v>3</v>
      </c>
      <c r="R41" s="101">
        <v>10</v>
      </c>
      <c r="S41" s="16"/>
      <c r="T41" s="102">
        <f t="shared" si="18"/>
        <v>5</v>
      </c>
      <c r="U41" s="101" t="s">
        <v>23</v>
      </c>
      <c r="V41" s="16"/>
      <c r="W41" s="102">
        <f t="shared" si="19"/>
        <v>0</v>
      </c>
      <c r="X41" s="57">
        <f t="shared" si="22"/>
        <v>20</v>
      </c>
      <c r="Y41" s="79">
        <f t="shared" si="20"/>
        <v>12</v>
      </c>
      <c r="Z41" s="24">
        <f>+X40+X41</f>
        <v>47</v>
      </c>
      <c r="AA41" s="29">
        <f>RANK(Z41,Z$29:Z$41)</f>
        <v>6</v>
      </c>
      <c r="AB41" s="34">
        <f>Z41-SMALL(BA40:BF41,1)-SMALL(BA40:BF41,2)</f>
        <v>47</v>
      </c>
      <c r="AC41" s="35">
        <f>RANK(AB41,AB$29:AB$41)</f>
        <v>6</v>
      </c>
      <c r="AD41" s="49"/>
      <c r="AE41" s="49"/>
      <c r="AY41" s="89"/>
      <c r="AZ41" s="117"/>
      <c r="BA41" s="41">
        <f t="shared" si="23"/>
        <v>2</v>
      </c>
      <c r="BB41" s="41">
        <f t="shared" si="24"/>
        <v>5</v>
      </c>
      <c r="BC41" s="41">
        <f t="shared" si="25"/>
        <v>5</v>
      </c>
      <c r="BD41" s="41">
        <f t="shared" si="26"/>
        <v>3</v>
      </c>
      <c r="BE41" s="41">
        <f t="shared" si="27"/>
        <v>5</v>
      </c>
      <c r="BF41" s="94">
        <f t="shared" si="21"/>
        <v>0</v>
      </c>
      <c r="BG41" s="89"/>
      <c r="BH41" s="89"/>
    </row>
    <row r="42" spans="2:31" s="3" customFormat="1" ht="15" customHeight="1" thickBot="1">
      <c r="B42" s="49"/>
      <c r="C42" s="50"/>
      <c r="D42" s="50"/>
      <c r="E42" s="53"/>
      <c r="F42" s="31"/>
      <c r="G42" s="196" t="s">
        <v>16</v>
      </c>
      <c r="H42" s="197"/>
      <c r="I42" s="197"/>
      <c r="J42" s="51"/>
      <c r="K42" s="51"/>
      <c r="L42" s="196" t="s">
        <v>118</v>
      </c>
      <c r="M42" s="31"/>
      <c r="N42" s="31"/>
      <c r="O42" s="31"/>
      <c r="P42" s="31"/>
      <c r="Q42" s="196" t="s">
        <v>122</v>
      </c>
      <c r="R42" s="196"/>
      <c r="S42" s="31"/>
      <c r="T42" s="211"/>
      <c r="U42" s="31"/>
      <c r="V42" s="31"/>
      <c r="W42" s="31"/>
      <c r="X42" s="54"/>
      <c r="Y42" s="54"/>
      <c r="Z42" s="54"/>
      <c r="AA42" s="54"/>
      <c r="AB42" s="54"/>
      <c r="AC42" s="54"/>
      <c r="AD42" s="49"/>
      <c r="AE42" s="49"/>
    </row>
    <row r="43" spans="2:31" s="3" customFormat="1" ht="15" customHeight="1">
      <c r="B43" s="49"/>
      <c r="C43" s="50"/>
      <c r="D43" s="98" t="s">
        <v>72</v>
      </c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10"/>
      <c r="AA43" s="54"/>
      <c r="AB43" s="54"/>
      <c r="AC43" s="54"/>
      <c r="AD43" s="49"/>
      <c r="AE43" s="49"/>
    </row>
    <row r="44" spans="2:31" s="3" customFormat="1" ht="15" customHeight="1" thickBot="1">
      <c r="B44" s="49"/>
      <c r="C44" s="50"/>
      <c r="D44" s="99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54"/>
      <c r="AB44" s="54"/>
      <c r="AC44" s="54"/>
      <c r="AD44" s="49"/>
      <c r="AE44" s="49"/>
    </row>
    <row r="45" spans="4:18" s="3" customFormat="1" ht="13.5" customHeight="1" thickBot="1">
      <c r="D45" s="5"/>
      <c r="E45" s="5"/>
      <c r="F45" s="5"/>
      <c r="G45" s="5"/>
      <c r="H45" s="5"/>
      <c r="I45" s="5"/>
      <c r="R45" s="10"/>
    </row>
    <row r="46" spans="2:31" s="3" customFormat="1" ht="15" customHeight="1" thickBot="1">
      <c r="B46" s="83"/>
      <c r="C46" s="58"/>
      <c r="D46" s="58"/>
      <c r="E46" s="59"/>
      <c r="F46" s="6"/>
      <c r="G46" s="6"/>
      <c r="H46" s="7"/>
      <c r="I46" s="7" t="s">
        <v>0</v>
      </c>
      <c r="J46" s="7"/>
      <c r="K46" s="7" t="s">
        <v>1</v>
      </c>
      <c r="L46" s="7"/>
      <c r="M46" s="7" t="s">
        <v>2</v>
      </c>
      <c r="N46" s="7"/>
      <c r="O46" s="7" t="s">
        <v>13</v>
      </c>
      <c r="P46" s="7"/>
      <c r="Q46" s="7" t="s">
        <v>2</v>
      </c>
      <c r="R46" s="7"/>
      <c r="S46" s="7" t="s">
        <v>3</v>
      </c>
      <c r="T46" s="7"/>
      <c r="U46" s="7"/>
      <c r="V46" s="7"/>
      <c r="W46" s="8"/>
      <c r="X46" s="22"/>
      <c r="Y46" s="22"/>
      <c r="Z46" s="48"/>
      <c r="AA46" s="48"/>
      <c r="AB46" s="49"/>
      <c r="AC46" s="49"/>
      <c r="AD46" s="49"/>
      <c r="AE46" s="49"/>
    </row>
    <row r="47" spans="2:31" s="3" customFormat="1" ht="15" customHeight="1" thickBot="1">
      <c r="B47" s="84"/>
      <c r="C47" s="82" t="s">
        <v>91</v>
      </c>
      <c r="D47" s="60"/>
      <c r="E47" s="61"/>
      <c r="F47" s="120" t="s">
        <v>147</v>
      </c>
      <c r="G47" s="120"/>
      <c r="H47" s="300" t="s">
        <v>78</v>
      </c>
      <c r="I47" s="309" t="s">
        <v>148</v>
      </c>
      <c r="J47" s="310"/>
      <c r="K47" s="300" t="s">
        <v>79</v>
      </c>
      <c r="L47" s="120" t="s">
        <v>149</v>
      </c>
      <c r="M47" s="120"/>
      <c r="N47" s="316" t="s">
        <v>168</v>
      </c>
      <c r="O47" s="309" t="s">
        <v>150</v>
      </c>
      <c r="P47" s="315"/>
      <c r="Q47" s="316" t="s">
        <v>82</v>
      </c>
      <c r="R47" s="120" t="s">
        <v>151</v>
      </c>
      <c r="S47" s="120"/>
      <c r="T47" s="316" t="s">
        <v>172</v>
      </c>
      <c r="U47" s="120" t="s">
        <v>152</v>
      </c>
      <c r="V47" s="299"/>
      <c r="W47" s="300" t="s">
        <v>78</v>
      </c>
      <c r="X47" s="321" t="s">
        <v>41</v>
      </c>
      <c r="Y47" s="322"/>
      <c r="Z47" s="64"/>
      <c r="AA47" s="56" t="s">
        <v>38</v>
      </c>
      <c r="AB47" s="6"/>
      <c r="AC47" s="55"/>
      <c r="AD47" s="49"/>
      <c r="AE47" s="49"/>
    </row>
    <row r="48" spans="2:31" s="3" customFormat="1" ht="15" customHeight="1" thickBot="1">
      <c r="B48" s="85"/>
      <c r="C48" s="62"/>
      <c r="D48" s="62"/>
      <c r="E48" s="63"/>
      <c r="F48" s="317" t="s">
        <v>61</v>
      </c>
      <c r="G48" s="317"/>
      <c r="H48" s="318"/>
      <c r="I48" s="50" t="s">
        <v>51</v>
      </c>
      <c r="J48" s="50"/>
      <c r="K48" s="318"/>
      <c r="L48" s="214" t="s">
        <v>178</v>
      </c>
      <c r="M48" s="50"/>
      <c r="N48" s="318"/>
      <c r="O48" s="50" t="s">
        <v>62</v>
      </c>
      <c r="P48" s="50"/>
      <c r="Q48" s="320"/>
      <c r="R48" s="50" t="s">
        <v>50</v>
      </c>
      <c r="S48" s="50"/>
      <c r="T48" s="320"/>
      <c r="U48" s="50" t="s">
        <v>51</v>
      </c>
      <c r="V48" s="50"/>
      <c r="W48" s="320"/>
      <c r="X48" s="323" t="s">
        <v>42</v>
      </c>
      <c r="Y48" s="324"/>
      <c r="Z48" s="325" t="s">
        <v>37</v>
      </c>
      <c r="AA48" s="326"/>
      <c r="AB48" s="327" t="s">
        <v>39</v>
      </c>
      <c r="AC48" s="326"/>
      <c r="AD48" s="49"/>
      <c r="AE48" s="49"/>
    </row>
    <row r="49" spans="2:31" s="3" customFormat="1" ht="15" customHeight="1" thickBot="1">
      <c r="B49" s="88" t="s">
        <v>59</v>
      </c>
      <c r="C49" s="17" t="s">
        <v>8</v>
      </c>
      <c r="D49" s="66" t="s">
        <v>4</v>
      </c>
      <c r="E49" s="19" t="s">
        <v>14</v>
      </c>
      <c r="F49" s="11" t="s">
        <v>5</v>
      </c>
      <c r="G49" s="12" t="s">
        <v>15</v>
      </c>
      <c r="H49" s="13" t="s">
        <v>7</v>
      </c>
      <c r="I49" s="11" t="s">
        <v>5</v>
      </c>
      <c r="J49" s="12" t="s">
        <v>15</v>
      </c>
      <c r="K49" s="13" t="s">
        <v>7</v>
      </c>
      <c r="L49" s="20" t="s">
        <v>5</v>
      </c>
      <c r="M49" s="12" t="s">
        <v>15</v>
      </c>
      <c r="N49" s="13" t="s">
        <v>7</v>
      </c>
      <c r="O49" s="11" t="s">
        <v>5</v>
      </c>
      <c r="P49" s="12" t="s">
        <v>15</v>
      </c>
      <c r="Q49" s="13" t="s">
        <v>7</v>
      </c>
      <c r="R49" s="20" t="s">
        <v>5</v>
      </c>
      <c r="S49" s="12" t="s">
        <v>15</v>
      </c>
      <c r="T49" s="13" t="s">
        <v>7</v>
      </c>
      <c r="U49" s="11" t="s">
        <v>5</v>
      </c>
      <c r="V49" s="12" t="s">
        <v>15</v>
      </c>
      <c r="W49" s="13" t="s">
        <v>7</v>
      </c>
      <c r="X49" s="65" t="s">
        <v>12</v>
      </c>
      <c r="Y49" s="72" t="s">
        <v>40</v>
      </c>
      <c r="Z49" s="18" t="s">
        <v>12</v>
      </c>
      <c r="AA49" s="27" t="s">
        <v>40</v>
      </c>
      <c r="AB49" s="18" t="s">
        <v>12</v>
      </c>
      <c r="AC49" s="27" t="s">
        <v>40</v>
      </c>
      <c r="AD49" s="49"/>
      <c r="AE49" s="49"/>
    </row>
    <row r="50" spans="2:58" s="3" customFormat="1" ht="15" customHeight="1">
      <c r="B50" s="86"/>
      <c r="C50" s="91" t="s">
        <v>24</v>
      </c>
      <c r="D50" s="71" t="s">
        <v>25</v>
      </c>
      <c r="E50" s="133">
        <v>94</v>
      </c>
      <c r="F50" s="100">
        <v>12</v>
      </c>
      <c r="G50" s="14"/>
      <c r="H50" s="15">
        <f aca="true" t="shared" si="28" ref="H50:H63">INT(IF((LOOKUP(F50,$AX$6:$AX$20,$AY$6:$AY$20)-IF(G50="sc",5,0))&lt;0,0,(LOOKUP(F50,$AX$6:$AX$20,$AY$6:$AY$20)-IF(G50="sc",5,0)))/IF(G50="ps",2,1))</f>
        <v>3</v>
      </c>
      <c r="I50" s="100">
        <v>13</v>
      </c>
      <c r="J50" s="14"/>
      <c r="K50" s="15">
        <f aca="true" t="shared" si="29" ref="K50:K63">INT(IF((LOOKUP(I50,$AX$6:$AX$20,$AY$6:$AY$20)-IF(J50="sc",5,0))&lt;0,0,(LOOKUP(I50,$AX$6:$AX$20,$AY$6:$AY$20)-IF(J50="sc",5,0)))/IF(J50="ps",2,1))</f>
        <v>2</v>
      </c>
      <c r="L50" s="100" t="s">
        <v>23</v>
      </c>
      <c r="M50" s="14"/>
      <c r="N50" s="15">
        <f aca="true" t="shared" si="30" ref="N50:N63">INT(IF((LOOKUP(L50,$AX$6:$AX$20,$AY$6:$AY$20)-IF(M50="sc",5,0))&lt;0,0,(LOOKUP(L50,$AX$6:$AX$20,$AY$6:$AY$20)-IF(M50="sc",5,0)))/IF(M50="ps",2,1))</f>
        <v>0</v>
      </c>
      <c r="O50" s="100">
        <v>6</v>
      </c>
      <c r="P50" s="14"/>
      <c r="Q50" s="15">
        <f aca="true" t="shared" si="31" ref="Q50:Q63">INT(IF((LOOKUP(O50,$AX$6:$AX$20,$AY$6:$AY$20)-IF(P50="sc",5,0))&lt;0,0,(LOOKUP(O50,$AX$6:$AX$20,$AY$6:$AY$20)-IF(P50="sc",5,0)))/IF(P50="ps",2,1))</f>
        <v>9</v>
      </c>
      <c r="R50" s="100">
        <v>7</v>
      </c>
      <c r="S50" s="14"/>
      <c r="T50" s="15">
        <f aca="true" t="shared" si="32" ref="T50:T63">INT(IF((LOOKUP(R50,$AX$6:$AX$20,$AY$6:$AY$20)-IF(S50="sc",5,0))&lt;0,0,(LOOKUP(R50,$AX$6:$AX$20,$AY$6:$AY$20)-IF(S50="sc",5,0)))/IF(S50="ps",2,1))</f>
        <v>8</v>
      </c>
      <c r="U50" s="100">
        <v>7</v>
      </c>
      <c r="V50" s="14"/>
      <c r="W50" s="15">
        <f aca="true" t="shared" si="33" ref="W50:W63">INT(IF((LOOKUP(U50,$AX$6:$AX$20,$AY$6:$AY$20)-IF(V50="sc",5,0))&lt;0,0,(LOOKUP(U50,$AX$6:$AX$20,$AY$6:$AY$20)-IF(V50="sc",5,0)))/IF(V50="ps",2,1))</f>
        <v>8</v>
      </c>
      <c r="X50" s="9">
        <f>+H50+K50+N50+Q50+T50+W50</f>
        <v>30</v>
      </c>
      <c r="Y50" s="78">
        <f aca="true" t="shared" si="34" ref="Y50:Y63">RANK(X50,X$50:X$63)</f>
        <v>11</v>
      </c>
      <c r="Z50" s="23"/>
      <c r="AA50" s="28"/>
      <c r="AB50" s="32"/>
      <c r="AC50" s="33"/>
      <c r="AD50" s="49"/>
      <c r="AE50" s="49"/>
      <c r="AZ50" s="42" t="s">
        <v>28</v>
      </c>
      <c r="BA50" s="39">
        <f>IF($AB$1&gt;0,H50," ")</f>
        <v>3</v>
      </c>
      <c r="BB50" s="39">
        <f>IF($AB$1&gt;1,K50," ")</f>
        <v>2</v>
      </c>
      <c r="BC50" s="39">
        <f>IF($AB$1&gt;2,N50," ")</f>
        <v>0</v>
      </c>
      <c r="BD50" s="39">
        <f>IF($AB$1&gt;3,Q50," ")</f>
        <v>9</v>
      </c>
      <c r="BE50" s="39">
        <f>IF($AB$1&gt;4,T50," ")</f>
        <v>8</v>
      </c>
      <c r="BF50" s="116">
        <f aca="true" t="shared" si="35" ref="BF50:BF63">IF($AB$1&gt;5,W50," ")</f>
        <v>8</v>
      </c>
    </row>
    <row r="51" spans="2:58" s="3" customFormat="1" ht="15" customHeight="1" thickBot="1">
      <c r="B51" s="87">
        <v>15</v>
      </c>
      <c r="C51" s="92" t="s">
        <v>9</v>
      </c>
      <c r="D51" s="70" t="s">
        <v>21</v>
      </c>
      <c r="E51" s="134">
        <v>70</v>
      </c>
      <c r="F51" s="101">
        <v>4</v>
      </c>
      <c r="G51" s="16"/>
      <c r="H51" s="102">
        <f t="shared" si="28"/>
        <v>12</v>
      </c>
      <c r="I51" s="101">
        <v>5</v>
      </c>
      <c r="J51" s="16" t="s">
        <v>180</v>
      </c>
      <c r="K51" s="102">
        <f t="shared" si="29"/>
        <v>5</v>
      </c>
      <c r="L51" s="101">
        <v>1</v>
      </c>
      <c r="M51" s="16"/>
      <c r="N51" s="102">
        <f t="shared" si="30"/>
        <v>20</v>
      </c>
      <c r="O51" s="101">
        <v>8</v>
      </c>
      <c r="P51" s="16"/>
      <c r="Q51" s="102">
        <f t="shared" si="31"/>
        <v>7</v>
      </c>
      <c r="R51" s="101">
        <v>3</v>
      </c>
      <c r="S51" s="16"/>
      <c r="T51" s="102">
        <f t="shared" si="32"/>
        <v>14</v>
      </c>
      <c r="U51" s="101">
        <v>4</v>
      </c>
      <c r="V51" s="16"/>
      <c r="W51" s="102">
        <f t="shared" si="33"/>
        <v>12</v>
      </c>
      <c r="X51" s="9">
        <f aca="true" t="shared" si="36" ref="X51:X63">+H51+K51+N51+Q51+T51+W51</f>
        <v>70</v>
      </c>
      <c r="Y51" s="79">
        <f t="shared" si="34"/>
        <v>1</v>
      </c>
      <c r="Z51" s="24">
        <f>+X50+X51</f>
        <v>100</v>
      </c>
      <c r="AA51" s="29">
        <f>RANK(Z51,Z$51:Z$63)</f>
        <v>4</v>
      </c>
      <c r="AB51" s="34">
        <f>Z51-SMALL(BA50:BF51,1)-SMALL(BA50:BF51,2)</f>
        <v>98</v>
      </c>
      <c r="AC51" s="35">
        <f>RANK(AB51,AB$51:AB$63)</f>
        <v>4</v>
      </c>
      <c r="AD51" s="49"/>
      <c r="AE51" s="49"/>
      <c r="AZ51" s="43"/>
      <c r="BA51" s="41">
        <f aca="true" t="shared" si="37" ref="BA51:BA63">IF($AB$1&gt;0,H51," ")</f>
        <v>12</v>
      </c>
      <c r="BB51" s="41">
        <f aca="true" t="shared" si="38" ref="BB51:BB63">IF($AB$1&gt;1,K51," ")</f>
        <v>5</v>
      </c>
      <c r="BC51" s="41">
        <f aca="true" t="shared" si="39" ref="BC51:BC63">IF($AB$1&gt;2,N51," ")</f>
        <v>20</v>
      </c>
      <c r="BD51" s="41">
        <f aca="true" t="shared" si="40" ref="BD51:BD63">IF($AB$1&gt;3,Q51," ")</f>
        <v>7</v>
      </c>
      <c r="BE51" s="41">
        <f aca="true" t="shared" si="41" ref="BE51:BE63">IF($AB$1&gt;4,T51," ")</f>
        <v>14</v>
      </c>
      <c r="BF51" s="94">
        <f t="shared" si="35"/>
        <v>12</v>
      </c>
    </row>
    <row r="52" spans="2:58" s="3" customFormat="1" ht="15" customHeight="1">
      <c r="B52" s="86"/>
      <c r="C52" s="214" t="s">
        <v>69</v>
      </c>
      <c r="D52" s="215" t="s">
        <v>71</v>
      </c>
      <c r="E52" s="216">
        <v>74</v>
      </c>
      <c r="F52" s="100">
        <v>8</v>
      </c>
      <c r="G52" s="103"/>
      <c r="H52" s="104">
        <f t="shared" si="28"/>
        <v>7</v>
      </c>
      <c r="I52" s="100">
        <v>1</v>
      </c>
      <c r="J52" s="103"/>
      <c r="K52" s="104">
        <f t="shared" si="29"/>
        <v>20</v>
      </c>
      <c r="L52" s="100">
        <v>7</v>
      </c>
      <c r="M52" s="103"/>
      <c r="N52" s="104">
        <f t="shared" si="30"/>
        <v>8</v>
      </c>
      <c r="O52" s="100">
        <v>3</v>
      </c>
      <c r="P52" s="103"/>
      <c r="Q52" s="104">
        <f t="shared" si="31"/>
        <v>14</v>
      </c>
      <c r="R52" s="100">
        <v>5</v>
      </c>
      <c r="S52" s="103"/>
      <c r="T52" s="104">
        <f t="shared" si="32"/>
        <v>10</v>
      </c>
      <c r="U52" s="100">
        <v>11</v>
      </c>
      <c r="V52" s="103"/>
      <c r="W52" s="104">
        <f t="shared" si="33"/>
        <v>4</v>
      </c>
      <c r="X52" s="77">
        <f t="shared" si="36"/>
        <v>63</v>
      </c>
      <c r="Y52" s="78">
        <f t="shared" si="34"/>
        <v>5</v>
      </c>
      <c r="Z52" s="25"/>
      <c r="AA52" s="30"/>
      <c r="AB52" s="36"/>
      <c r="AC52" s="37"/>
      <c r="AD52" s="49"/>
      <c r="AE52" s="49"/>
      <c r="AZ52" s="42" t="s">
        <v>29</v>
      </c>
      <c r="BA52" s="39">
        <f t="shared" si="37"/>
        <v>7</v>
      </c>
      <c r="BB52" s="39">
        <f t="shared" si="38"/>
        <v>20</v>
      </c>
      <c r="BC52" s="39">
        <f t="shared" si="39"/>
        <v>8</v>
      </c>
      <c r="BD52" s="39">
        <f t="shared" si="40"/>
        <v>14</v>
      </c>
      <c r="BE52" s="39">
        <f t="shared" si="41"/>
        <v>10</v>
      </c>
      <c r="BF52" s="116">
        <f t="shared" si="35"/>
        <v>4</v>
      </c>
    </row>
    <row r="53" spans="2:58" s="3" customFormat="1" ht="15" customHeight="1" thickBot="1">
      <c r="B53" s="87">
        <v>16</v>
      </c>
      <c r="C53" s="107" t="s">
        <v>70</v>
      </c>
      <c r="D53" s="183" t="s">
        <v>155</v>
      </c>
      <c r="E53" s="185">
        <v>75</v>
      </c>
      <c r="F53" s="101">
        <v>14</v>
      </c>
      <c r="G53" s="105"/>
      <c r="H53" s="106">
        <f t="shared" si="28"/>
        <v>1</v>
      </c>
      <c r="I53" s="101">
        <v>10</v>
      </c>
      <c r="J53" s="105"/>
      <c r="K53" s="106">
        <f t="shared" si="29"/>
        <v>5</v>
      </c>
      <c r="L53" s="101">
        <v>6</v>
      </c>
      <c r="M53" s="105"/>
      <c r="N53" s="106">
        <f t="shared" si="30"/>
        <v>9</v>
      </c>
      <c r="O53" s="101">
        <v>2</v>
      </c>
      <c r="P53" s="105"/>
      <c r="Q53" s="106">
        <f t="shared" si="31"/>
        <v>16</v>
      </c>
      <c r="R53" s="101">
        <v>10</v>
      </c>
      <c r="S53" s="105"/>
      <c r="T53" s="106">
        <f t="shared" si="32"/>
        <v>5</v>
      </c>
      <c r="U53" s="101">
        <v>6</v>
      </c>
      <c r="V53" s="105"/>
      <c r="W53" s="106">
        <f t="shared" si="33"/>
        <v>9</v>
      </c>
      <c r="X53" s="57">
        <f t="shared" si="36"/>
        <v>45</v>
      </c>
      <c r="Y53" s="79">
        <f t="shared" si="34"/>
        <v>9</v>
      </c>
      <c r="Z53" s="24">
        <f>+X52+X53</f>
        <v>108</v>
      </c>
      <c r="AA53" s="29">
        <f>RANK(Z53,Z$51:Z$63)</f>
        <v>2</v>
      </c>
      <c r="AB53" s="34">
        <f>Z53-SMALL(BA52:BF53,1)-SMALL(BA52:BF53,2)</f>
        <v>103</v>
      </c>
      <c r="AC53" s="35">
        <f>RANK(AB53,AB$51:AB$63)</f>
        <v>3</v>
      </c>
      <c r="AD53" s="49"/>
      <c r="AE53" s="49"/>
      <c r="AZ53" s="43"/>
      <c r="BA53" s="41">
        <f t="shared" si="37"/>
        <v>1</v>
      </c>
      <c r="BB53" s="41">
        <f t="shared" si="38"/>
        <v>5</v>
      </c>
      <c r="BC53" s="41">
        <f t="shared" si="39"/>
        <v>9</v>
      </c>
      <c r="BD53" s="41">
        <f t="shared" si="40"/>
        <v>16</v>
      </c>
      <c r="BE53" s="41">
        <f t="shared" si="41"/>
        <v>5</v>
      </c>
      <c r="BF53" s="94">
        <f t="shared" si="35"/>
        <v>9</v>
      </c>
    </row>
    <row r="54" spans="2:58" s="3" customFormat="1" ht="15" customHeight="1">
      <c r="B54" s="86"/>
      <c r="C54" s="164" t="s">
        <v>47</v>
      </c>
      <c r="D54" s="138" t="s">
        <v>43</v>
      </c>
      <c r="E54" s="139">
        <v>92</v>
      </c>
      <c r="F54" s="285">
        <v>11</v>
      </c>
      <c r="G54" s="287"/>
      <c r="H54" s="15">
        <f t="shared" si="28"/>
        <v>4</v>
      </c>
      <c r="I54" s="285" t="s">
        <v>23</v>
      </c>
      <c r="J54" s="287"/>
      <c r="K54" s="15">
        <f t="shared" si="29"/>
        <v>0</v>
      </c>
      <c r="L54" s="285" t="s">
        <v>23</v>
      </c>
      <c r="M54" s="287"/>
      <c r="N54" s="15">
        <f t="shared" si="30"/>
        <v>0</v>
      </c>
      <c r="O54" s="285" t="s">
        <v>23</v>
      </c>
      <c r="P54" s="287"/>
      <c r="Q54" s="15">
        <f t="shared" si="31"/>
        <v>0</v>
      </c>
      <c r="R54" s="285" t="s">
        <v>23</v>
      </c>
      <c r="S54" s="287"/>
      <c r="T54" s="15">
        <f t="shared" si="32"/>
        <v>0</v>
      </c>
      <c r="U54" s="285" t="s">
        <v>23</v>
      </c>
      <c r="V54" s="287"/>
      <c r="W54" s="15">
        <f t="shared" si="33"/>
        <v>0</v>
      </c>
      <c r="X54" s="9">
        <f t="shared" si="36"/>
        <v>4</v>
      </c>
      <c r="Y54" s="78">
        <f t="shared" si="34"/>
        <v>14</v>
      </c>
      <c r="Z54" s="25"/>
      <c r="AA54" s="30"/>
      <c r="AB54" s="36"/>
      <c r="AC54" s="37"/>
      <c r="AD54" s="49"/>
      <c r="AE54" s="49"/>
      <c r="AZ54" s="42" t="s">
        <v>30</v>
      </c>
      <c r="BA54" s="39">
        <f t="shared" si="37"/>
        <v>4</v>
      </c>
      <c r="BB54" s="39">
        <f t="shared" si="38"/>
        <v>0</v>
      </c>
      <c r="BC54" s="39">
        <f t="shared" si="39"/>
        <v>0</v>
      </c>
      <c r="BD54" s="39">
        <f t="shared" si="40"/>
        <v>0</v>
      </c>
      <c r="BE54" s="39">
        <f t="shared" si="41"/>
        <v>0</v>
      </c>
      <c r="BF54" s="116">
        <f t="shared" si="35"/>
        <v>0</v>
      </c>
    </row>
    <row r="55" spans="2:58" s="3" customFormat="1" ht="15" customHeight="1" thickBot="1">
      <c r="B55" s="87">
        <v>17</v>
      </c>
      <c r="C55" s="137"/>
      <c r="D55" s="140" t="s">
        <v>83</v>
      </c>
      <c r="E55" s="141">
        <v>85</v>
      </c>
      <c r="F55" s="286">
        <v>9</v>
      </c>
      <c r="G55" s="288"/>
      <c r="H55" s="102">
        <f t="shared" si="28"/>
        <v>6</v>
      </c>
      <c r="I55" s="286">
        <v>12</v>
      </c>
      <c r="J55" s="288"/>
      <c r="K55" s="102">
        <f t="shared" si="29"/>
        <v>3</v>
      </c>
      <c r="L55" s="286" t="s">
        <v>23</v>
      </c>
      <c r="M55" s="288"/>
      <c r="N55" s="102">
        <f t="shared" si="30"/>
        <v>0</v>
      </c>
      <c r="O55" s="286" t="s">
        <v>23</v>
      </c>
      <c r="P55" s="288"/>
      <c r="Q55" s="102">
        <f t="shared" si="31"/>
        <v>0</v>
      </c>
      <c r="R55" s="286" t="s">
        <v>23</v>
      </c>
      <c r="S55" s="288"/>
      <c r="T55" s="102">
        <f t="shared" si="32"/>
        <v>0</v>
      </c>
      <c r="U55" s="286" t="s">
        <v>23</v>
      </c>
      <c r="V55" s="288"/>
      <c r="W55" s="102">
        <f t="shared" si="33"/>
        <v>0</v>
      </c>
      <c r="X55" s="9">
        <f t="shared" si="36"/>
        <v>9</v>
      </c>
      <c r="Y55" s="79">
        <f t="shared" si="34"/>
        <v>13</v>
      </c>
      <c r="Z55" s="24">
        <f>+X54+X55</f>
        <v>13</v>
      </c>
      <c r="AA55" s="29">
        <f>RANK(Z55,Z$51:Z$63)</f>
        <v>7</v>
      </c>
      <c r="AB55" s="34">
        <f>Z55-SMALL(BA54:BF55,1)-SMALL(BA54:BF55,2)</f>
        <v>13</v>
      </c>
      <c r="AC55" s="35">
        <f>RANK(AB55,AB$51:AB$63)</f>
        <v>7</v>
      </c>
      <c r="AD55" s="49"/>
      <c r="AE55" s="49"/>
      <c r="AZ55" s="43"/>
      <c r="BA55" s="41">
        <f t="shared" si="37"/>
        <v>6</v>
      </c>
      <c r="BB55" s="41">
        <f t="shared" si="38"/>
        <v>3</v>
      </c>
      <c r="BC55" s="41">
        <f t="shared" si="39"/>
        <v>0</v>
      </c>
      <c r="BD55" s="41">
        <f t="shared" si="40"/>
        <v>0</v>
      </c>
      <c r="BE55" s="41">
        <f t="shared" si="41"/>
        <v>0</v>
      </c>
      <c r="BF55" s="94">
        <f t="shared" si="35"/>
        <v>0</v>
      </c>
    </row>
    <row r="56" spans="2:58" s="3" customFormat="1" ht="15" customHeight="1">
      <c r="B56" s="86"/>
      <c r="C56" s="278" t="s">
        <v>20</v>
      </c>
      <c r="D56" s="279" t="s">
        <v>66</v>
      </c>
      <c r="E56" s="280">
        <v>82</v>
      </c>
      <c r="F56" s="100">
        <v>1</v>
      </c>
      <c r="G56" s="103"/>
      <c r="H56" s="104">
        <f t="shared" si="28"/>
        <v>20</v>
      </c>
      <c r="I56" s="100">
        <v>8</v>
      </c>
      <c r="J56" s="103"/>
      <c r="K56" s="104">
        <f t="shared" si="29"/>
        <v>7</v>
      </c>
      <c r="L56" s="100">
        <v>5</v>
      </c>
      <c r="M56" s="103"/>
      <c r="N56" s="104">
        <f t="shared" si="30"/>
        <v>10</v>
      </c>
      <c r="O56" s="100">
        <v>4</v>
      </c>
      <c r="P56" s="103"/>
      <c r="Q56" s="104">
        <f t="shared" si="31"/>
        <v>12</v>
      </c>
      <c r="R56" s="100">
        <v>6</v>
      </c>
      <c r="S56" s="103"/>
      <c r="T56" s="104">
        <f t="shared" si="32"/>
        <v>9</v>
      </c>
      <c r="U56" s="100">
        <v>5</v>
      </c>
      <c r="V56" s="103"/>
      <c r="W56" s="104">
        <f t="shared" si="33"/>
        <v>10</v>
      </c>
      <c r="X56" s="77">
        <f t="shared" si="36"/>
        <v>68</v>
      </c>
      <c r="Y56" s="78">
        <f t="shared" si="34"/>
        <v>2</v>
      </c>
      <c r="Z56" s="26"/>
      <c r="AA56" s="30"/>
      <c r="AB56" s="38"/>
      <c r="AC56" s="37"/>
      <c r="AD56" s="49"/>
      <c r="AE56" s="49"/>
      <c r="AZ56" s="42" t="s">
        <v>31</v>
      </c>
      <c r="BA56" s="39">
        <f t="shared" si="37"/>
        <v>20</v>
      </c>
      <c r="BB56" s="39">
        <f t="shared" si="38"/>
        <v>7</v>
      </c>
      <c r="BC56" s="39">
        <f t="shared" si="39"/>
        <v>10</v>
      </c>
      <c r="BD56" s="39">
        <f t="shared" si="40"/>
        <v>12</v>
      </c>
      <c r="BE56" s="39">
        <f t="shared" si="41"/>
        <v>9</v>
      </c>
      <c r="BF56" s="116">
        <f t="shared" si="35"/>
        <v>10</v>
      </c>
    </row>
    <row r="57" spans="2:58" s="3" customFormat="1" ht="15" customHeight="1" thickBot="1">
      <c r="B57" s="87">
        <v>18</v>
      </c>
      <c r="C57" s="92" t="s">
        <v>67</v>
      </c>
      <c r="D57" s="281" t="s">
        <v>65</v>
      </c>
      <c r="E57" s="282">
        <v>92</v>
      </c>
      <c r="F57" s="101">
        <v>5</v>
      </c>
      <c r="G57" s="105"/>
      <c r="H57" s="106">
        <f t="shared" si="28"/>
        <v>10</v>
      </c>
      <c r="I57" s="101">
        <v>4</v>
      </c>
      <c r="J57" s="105"/>
      <c r="K57" s="106">
        <f t="shared" si="29"/>
        <v>12</v>
      </c>
      <c r="L57" s="101">
        <v>9</v>
      </c>
      <c r="M57" s="105"/>
      <c r="N57" s="106">
        <f t="shared" si="30"/>
        <v>6</v>
      </c>
      <c r="O57" s="101">
        <v>1</v>
      </c>
      <c r="P57" s="105"/>
      <c r="Q57" s="106">
        <f t="shared" si="31"/>
        <v>20</v>
      </c>
      <c r="R57" s="101">
        <v>9</v>
      </c>
      <c r="S57" s="105"/>
      <c r="T57" s="106">
        <f t="shared" si="32"/>
        <v>6</v>
      </c>
      <c r="U57" s="101">
        <v>3</v>
      </c>
      <c r="V57" s="105"/>
      <c r="W57" s="106">
        <f t="shared" si="33"/>
        <v>14</v>
      </c>
      <c r="X57" s="57">
        <f t="shared" si="36"/>
        <v>68</v>
      </c>
      <c r="Y57" s="79">
        <f t="shared" si="34"/>
        <v>2</v>
      </c>
      <c r="Z57" s="24">
        <f>+X56+X57</f>
        <v>136</v>
      </c>
      <c r="AA57" s="29">
        <f>RANK(Z57,Z$51:Z$63)</f>
        <v>1</v>
      </c>
      <c r="AB57" s="34">
        <f>Z57-SMALL(BA56:BF57,1)-SMALL(BA56:BF57,2)</f>
        <v>124</v>
      </c>
      <c r="AC57" s="35">
        <f>RANK(AB57,AB$51:AB$63)</f>
        <v>1</v>
      </c>
      <c r="AD57" s="49"/>
      <c r="AE57" s="49"/>
      <c r="AZ57" s="43"/>
      <c r="BA57" s="41">
        <f t="shared" si="37"/>
        <v>10</v>
      </c>
      <c r="BB57" s="41">
        <f t="shared" si="38"/>
        <v>12</v>
      </c>
      <c r="BC57" s="41">
        <f t="shared" si="39"/>
        <v>6</v>
      </c>
      <c r="BD57" s="41">
        <f t="shared" si="40"/>
        <v>20</v>
      </c>
      <c r="BE57" s="41">
        <f t="shared" si="41"/>
        <v>6</v>
      </c>
      <c r="BF57" s="94">
        <f t="shared" si="35"/>
        <v>14</v>
      </c>
    </row>
    <row r="58" spans="2:58" s="3" customFormat="1" ht="15" customHeight="1">
      <c r="B58" s="86"/>
      <c r="C58" s="75" t="s">
        <v>53</v>
      </c>
      <c r="D58" s="74" t="s">
        <v>55</v>
      </c>
      <c r="E58" s="184">
        <v>80</v>
      </c>
      <c r="F58" s="100">
        <v>10</v>
      </c>
      <c r="G58" s="14"/>
      <c r="H58" s="15">
        <f t="shared" si="28"/>
        <v>5</v>
      </c>
      <c r="I58" s="100">
        <v>3</v>
      </c>
      <c r="J58" s="14"/>
      <c r="K58" s="15">
        <f t="shared" si="29"/>
        <v>14</v>
      </c>
      <c r="L58" s="100">
        <v>2</v>
      </c>
      <c r="M58" s="14" t="s">
        <v>177</v>
      </c>
      <c r="N58" s="15">
        <f t="shared" si="30"/>
        <v>16</v>
      </c>
      <c r="O58" s="100">
        <v>9</v>
      </c>
      <c r="P58" s="14"/>
      <c r="Q58" s="15">
        <f t="shared" si="31"/>
        <v>6</v>
      </c>
      <c r="R58" s="100">
        <v>1</v>
      </c>
      <c r="S58" s="14" t="s">
        <v>177</v>
      </c>
      <c r="T58" s="15">
        <f t="shared" si="32"/>
        <v>20</v>
      </c>
      <c r="U58" s="100">
        <v>9</v>
      </c>
      <c r="V58" s="14"/>
      <c r="W58" s="15">
        <f t="shared" si="33"/>
        <v>6</v>
      </c>
      <c r="X58" s="9">
        <f t="shared" si="36"/>
        <v>67</v>
      </c>
      <c r="Y58" s="78">
        <f t="shared" si="34"/>
        <v>4</v>
      </c>
      <c r="Z58" s="25"/>
      <c r="AA58" s="30"/>
      <c r="AB58" s="36"/>
      <c r="AC58" s="37"/>
      <c r="AD58" s="49"/>
      <c r="AE58" s="49"/>
      <c r="AZ58" s="42" t="s">
        <v>32</v>
      </c>
      <c r="BA58" s="39">
        <f t="shared" si="37"/>
        <v>5</v>
      </c>
      <c r="BB58" s="39">
        <f t="shared" si="38"/>
        <v>14</v>
      </c>
      <c r="BC58" s="39">
        <f t="shared" si="39"/>
        <v>16</v>
      </c>
      <c r="BD58" s="39">
        <f t="shared" si="40"/>
        <v>6</v>
      </c>
      <c r="BE58" s="39">
        <f t="shared" si="41"/>
        <v>20</v>
      </c>
      <c r="BF58" s="116">
        <f t="shared" si="35"/>
        <v>6</v>
      </c>
    </row>
    <row r="59" spans="2:58" s="3" customFormat="1" ht="15" customHeight="1" thickBot="1">
      <c r="B59" s="87">
        <v>19</v>
      </c>
      <c r="C59" s="76" t="s">
        <v>54</v>
      </c>
      <c r="D59" s="135" t="s">
        <v>86</v>
      </c>
      <c r="E59" s="136">
        <v>85</v>
      </c>
      <c r="F59" s="101">
        <v>13</v>
      </c>
      <c r="G59" s="16"/>
      <c r="H59" s="102">
        <f t="shared" si="28"/>
        <v>2</v>
      </c>
      <c r="I59" s="101">
        <v>11</v>
      </c>
      <c r="J59" s="16"/>
      <c r="K59" s="102">
        <f t="shared" si="29"/>
        <v>4</v>
      </c>
      <c r="L59" s="101">
        <v>8</v>
      </c>
      <c r="M59" s="16"/>
      <c r="N59" s="102">
        <f t="shared" si="30"/>
        <v>7</v>
      </c>
      <c r="O59" s="101">
        <v>10</v>
      </c>
      <c r="P59" s="16"/>
      <c r="Q59" s="102">
        <f t="shared" si="31"/>
        <v>5</v>
      </c>
      <c r="R59" s="101">
        <v>8</v>
      </c>
      <c r="S59" s="16"/>
      <c r="T59" s="102">
        <f t="shared" si="32"/>
        <v>7</v>
      </c>
      <c r="U59" s="101">
        <v>12</v>
      </c>
      <c r="V59" s="16"/>
      <c r="W59" s="102">
        <f t="shared" si="33"/>
        <v>3</v>
      </c>
      <c r="X59" s="9">
        <f t="shared" si="36"/>
        <v>28</v>
      </c>
      <c r="Y59" s="79">
        <f t="shared" si="34"/>
        <v>12</v>
      </c>
      <c r="Z59" s="24">
        <f>+X58+X59</f>
        <v>95</v>
      </c>
      <c r="AA59" s="29">
        <f>RANK(Z59,Z$51:Z$63)</f>
        <v>6</v>
      </c>
      <c r="AB59" s="34">
        <f>Z59-SMALL(BA58:BF59,1)-SMALL(BA58:BF59,2)</f>
        <v>90</v>
      </c>
      <c r="AC59" s="35">
        <f>RANK(AB59,AB$51:AB$63)</f>
        <v>6</v>
      </c>
      <c r="AD59" s="49"/>
      <c r="AE59" s="49"/>
      <c r="AZ59" s="43"/>
      <c r="BA59" s="41">
        <f t="shared" si="37"/>
        <v>2</v>
      </c>
      <c r="BB59" s="41">
        <f t="shared" si="38"/>
        <v>4</v>
      </c>
      <c r="BC59" s="41">
        <f t="shared" si="39"/>
        <v>7</v>
      </c>
      <c r="BD59" s="41">
        <f t="shared" si="40"/>
        <v>5</v>
      </c>
      <c r="BE59" s="41">
        <f t="shared" si="41"/>
        <v>7</v>
      </c>
      <c r="BF59" s="94">
        <f t="shared" si="35"/>
        <v>3</v>
      </c>
    </row>
    <row r="60" spans="2:58" s="3" customFormat="1" ht="15" customHeight="1">
      <c r="B60" s="90"/>
      <c r="C60" s="209" t="s">
        <v>134</v>
      </c>
      <c r="D60" s="208" t="s">
        <v>120</v>
      </c>
      <c r="E60" s="206">
        <v>89</v>
      </c>
      <c r="F60" s="100">
        <v>3</v>
      </c>
      <c r="G60" s="14"/>
      <c r="H60" s="104">
        <f t="shared" si="28"/>
        <v>14</v>
      </c>
      <c r="I60" s="100">
        <v>7</v>
      </c>
      <c r="J60" s="14"/>
      <c r="K60" s="104">
        <f t="shared" si="29"/>
        <v>8</v>
      </c>
      <c r="L60" s="100" t="s">
        <v>23</v>
      </c>
      <c r="M60" s="14"/>
      <c r="N60" s="104">
        <f t="shared" si="30"/>
        <v>0</v>
      </c>
      <c r="O60" s="100">
        <v>7</v>
      </c>
      <c r="P60" s="103"/>
      <c r="Q60" s="15">
        <f t="shared" si="31"/>
        <v>8</v>
      </c>
      <c r="R60" s="100">
        <v>2</v>
      </c>
      <c r="S60" s="14"/>
      <c r="T60" s="15">
        <f t="shared" si="32"/>
        <v>16</v>
      </c>
      <c r="U60" s="100">
        <v>10</v>
      </c>
      <c r="V60" s="14"/>
      <c r="W60" s="15">
        <f t="shared" si="33"/>
        <v>5</v>
      </c>
      <c r="X60" s="77">
        <f t="shared" si="36"/>
        <v>51</v>
      </c>
      <c r="Y60" s="78">
        <f t="shared" si="34"/>
        <v>8</v>
      </c>
      <c r="Z60" s="23"/>
      <c r="AA60" s="28"/>
      <c r="AB60" s="32"/>
      <c r="AC60" s="33"/>
      <c r="AD60" s="49"/>
      <c r="AE60" s="49"/>
      <c r="AZ60" s="42" t="s">
        <v>33</v>
      </c>
      <c r="BA60" s="39">
        <f t="shared" si="37"/>
        <v>14</v>
      </c>
      <c r="BB60" s="39">
        <f t="shared" si="38"/>
        <v>8</v>
      </c>
      <c r="BC60" s="39">
        <f t="shared" si="39"/>
        <v>0</v>
      </c>
      <c r="BD60" s="39">
        <f t="shared" si="40"/>
        <v>8</v>
      </c>
      <c r="BE60" s="39">
        <f t="shared" si="41"/>
        <v>16</v>
      </c>
      <c r="BF60" s="116">
        <f t="shared" si="35"/>
        <v>5</v>
      </c>
    </row>
    <row r="61" spans="2:58" s="3" customFormat="1" ht="15" customHeight="1" thickBot="1">
      <c r="B61" s="87">
        <v>20</v>
      </c>
      <c r="C61" s="210"/>
      <c r="D61" s="221" t="s">
        <v>121</v>
      </c>
      <c r="E61" s="207">
        <v>69</v>
      </c>
      <c r="F61" s="101">
        <v>6</v>
      </c>
      <c r="G61" s="16"/>
      <c r="H61" s="106">
        <f t="shared" si="28"/>
        <v>9</v>
      </c>
      <c r="I61" s="101">
        <v>2</v>
      </c>
      <c r="J61" s="16" t="s">
        <v>177</v>
      </c>
      <c r="K61" s="106">
        <f t="shared" si="29"/>
        <v>16</v>
      </c>
      <c r="L61" s="101" t="s">
        <v>23</v>
      </c>
      <c r="M61" s="16"/>
      <c r="N61" s="106">
        <f t="shared" si="30"/>
        <v>0</v>
      </c>
      <c r="O61" s="101">
        <v>11</v>
      </c>
      <c r="P61" s="105" t="s">
        <v>177</v>
      </c>
      <c r="Q61" s="102">
        <f t="shared" si="31"/>
        <v>4</v>
      </c>
      <c r="R61" s="101">
        <v>11</v>
      </c>
      <c r="S61" s="16"/>
      <c r="T61" s="102">
        <f t="shared" si="32"/>
        <v>4</v>
      </c>
      <c r="U61" s="101">
        <v>1</v>
      </c>
      <c r="V61" s="16" t="s">
        <v>177</v>
      </c>
      <c r="W61" s="102">
        <f t="shared" si="33"/>
        <v>20</v>
      </c>
      <c r="X61" s="57">
        <f t="shared" si="36"/>
        <v>53</v>
      </c>
      <c r="Y61" s="79">
        <f t="shared" si="34"/>
        <v>7</v>
      </c>
      <c r="Z61" s="24">
        <f>+X60+X61</f>
        <v>104</v>
      </c>
      <c r="AA61" s="29">
        <f>RANK(Z61,Z$51:Z$63)</f>
        <v>3</v>
      </c>
      <c r="AB61" s="34">
        <f>Z61-SMALL(BA60:BF61,1)-SMALL(BA60:BF61,2)</f>
        <v>104</v>
      </c>
      <c r="AC61" s="35">
        <f>RANK(AB61,AB$51:AB$63)</f>
        <v>2</v>
      </c>
      <c r="AD61" s="49"/>
      <c r="AE61" s="49"/>
      <c r="AZ61" s="43"/>
      <c r="BA61" s="41">
        <f t="shared" si="37"/>
        <v>9</v>
      </c>
      <c r="BB61" s="41">
        <f t="shared" si="38"/>
        <v>16</v>
      </c>
      <c r="BC61" s="41">
        <f t="shared" si="39"/>
        <v>0</v>
      </c>
      <c r="BD61" s="41">
        <f t="shared" si="40"/>
        <v>4</v>
      </c>
      <c r="BE61" s="41">
        <f t="shared" si="41"/>
        <v>4</v>
      </c>
      <c r="BF61" s="94">
        <f t="shared" si="35"/>
        <v>20</v>
      </c>
    </row>
    <row r="62" spans="2:58" s="3" customFormat="1" ht="15" customHeight="1">
      <c r="B62" s="90"/>
      <c r="C62" s="80" t="s">
        <v>114</v>
      </c>
      <c r="D62" s="222" t="s">
        <v>97</v>
      </c>
      <c r="E62" s="148">
        <v>90</v>
      </c>
      <c r="F62" s="100">
        <v>7</v>
      </c>
      <c r="G62" s="14"/>
      <c r="H62" s="15">
        <f t="shared" si="28"/>
        <v>8</v>
      </c>
      <c r="I62" s="100">
        <v>9</v>
      </c>
      <c r="J62" s="14" t="s">
        <v>180</v>
      </c>
      <c r="K62" s="15">
        <f t="shared" si="29"/>
        <v>1</v>
      </c>
      <c r="L62" s="100">
        <v>4</v>
      </c>
      <c r="M62" s="14"/>
      <c r="N62" s="15">
        <f t="shared" si="30"/>
        <v>12</v>
      </c>
      <c r="O62" s="100" t="s">
        <v>23</v>
      </c>
      <c r="P62" s="14"/>
      <c r="Q62" s="15">
        <f t="shared" si="31"/>
        <v>0</v>
      </c>
      <c r="R62" s="100">
        <v>4</v>
      </c>
      <c r="S62" s="14"/>
      <c r="T62" s="15">
        <f t="shared" si="32"/>
        <v>12</v>
      </c>
      <c r="U62" s="100">
        <v>8</v>
      </c>
      <c r="V62" s="14"/>
      <c r="W62" s="15">
        <f t="shared" si="33"/>
        <v>7</v>
      </c>
      <c r="X62" s="77">
        <f t="shared" si="36"/>
        <v>40</v>
      </c>
      <c r="Y62" s="78">
        <f t="shared" si="34"/>
        <v>10</v>
      </c>
      <c r="Z62" s="23"/>
      <c r="AA62" s="28"/>
      <c r="AB62" s="32"/>
      <c r="AC62" s="33"/>
      <c r="AD62" s="49"/>
      <c r="AE62" s="49"/>
      <c r="AZ62" s="42" t="s">
        <v>34</v>
      </c>
      <c r="BA62" s="39">
        <f t="shared" si="37"/>
        <v>8</v>
      </c>
      <c r="BB62" s="39">
        <f t="shared" si="38"/>
        <v>1</v>
      </c>
      <c r="BC62" s="39">
        <f t="shared" si="39"/>
        <v>12</v>
      </c>
      <c r="BD62" s="39">
        <f t="shared" si="40"/>
        <v>0</v>
      </c>
      <c r="BE62" s="39">
        <f t="shared" si="41"/>
        <v>12</v>
      </c>
      <c r="BF62" s="116">
        <f t="shared" si="35"/>
        <v>7</v>
      </c>
    </row>
    <row r="63" spans="2:58" s="3" customFormat="1" ht="15" customHeight="1" thickBot="1">
      <c r="B63" s="87">
        <v>21</v>
      </c>
      <c r="C63" s="81"/>
      <c r="D63" s="223" t="s">
        <v>98</v>
      </c>
      <c r="E63" s="149">
        <v>78</v>
      </c>
      <c r="F63" s="101">
        <v>2</v>
      </c>
      <c r="G63" s="16" t="s">
        <v>177</v>
      </c>
      <c r="H63" s="102">
        <f t="shared" si="28"/>
        <v>16</v>
      </c>
      <c r="I63" s="101">
        <v>6</v>
      </c>
      <c r="J63" s="16" t="s">
        <v>180</v>
      </c>
      <c r="K63" s="102">
        <f t="shared" si="29"/>
        <v>4</v>
      </c>
      <c r="L63" s="101">
        <v>3</v>
      </c>
      <c r="M63" s="16"/>
      <c r="N63" s="102">
        <f t="shared" si="30"/>
        <v>14</v>
      </c>
      <c r="O63" s="101">
        <v>5</v>
      </c>
      <c r="P63" s="16"/>
      <c r="Q63" s="102">
        <f t="shared" si="31"/>
        <v>10</v>
      </c>
      <c r="R63" s="101">
        <v>12</v>
      </c>
      <c r="S63" s="16"/>
      <c r="T63" s="102">
        <f t="shared" si="32"/>
        <v>3</v>
      </c>
      <c r="U63" s="101">
        <v>2</v>
      </c>
      <c r="V63" s="16" t="s">
        <v>180</v>
      </c>
      <c r="W63" s="102">
        <f t="shared" si="33"/>
        <v>11</v>
      </c>
      <c r="X63" s="57">
        <f t="shared" si="36"/>
        <v>58</v>
      </c>
      <c r="Y63" s="79">
        <f t="shared" si="34"/>
        <v>6</v>
      </c>
      <c r="Z63" s="24">
        <f>+X62+X63</f>
        <v>98</v>
      </c>
      <c r="AA63" s="29">
        <f>RANK(Z63,Z$51:Z$63)</f>
        <v>5</v>
      </c>
      <c r="AB63" s="34">
        <f>Z63-SMALL(BA62:BF63,1)-SMALL(BA62:BF63,2)</f>
        <v>97</v>
      </c>
      <c r="AC63" s="35">
        <f>RANK(AB63,AB$51:AB$63)</f>
        <v>5</v>
      </c>
      <c r="AD63" s="49"/>
      <c r="AE63" s="49"/>
      <c r="AZ63" s="117"/>
      <c r="BA63" s="41">
        <f t="shared" si="37"/>
        <v>16</v>
      </c>
      <c r="BB63" s="41">
        <f t="shared" si="38"/>
        <v>4</v>
      </c>
      <c r="BC63" s="41">
        <f t="shared" si="39"/>
        <v>14</v>
      </c>
      <c r="BD63" s="41">
        <f t="shared" si="40"/>
        <v>10</v>
      </c>
      <c r="BE63" s="41">
        <f t="shared" si="41"/>
        <v>3</v>
      </c>
      <c r="BF63" s="94">
        <f t="shared" si="35"/>
        <v>11</v>
      </c>
    </row>
    <row r="64" spans="2:27" s="4" customFormat="1" ht="15.75" customHeight="1" thickBot="1">
      <c r="B64" s="3"/>
      <c r="C64" s="3"/>
      <c r="D64" s="3"/>
      <c r="E64" s="53"/>
      <c r="F64" s="31"/>
      <c r="G64" s="196" t="s">
        <v>16</v>
      </c>
      <c r="H64" s="197"/>
      <c r="I64" s="197"/>
      <c r="J64" s="51"/>
      <c r="K64" s="51"/>
      <c r="L64" s="196" t="s">
        <v>118</v>
      </c>
      <c r="M64" s="31"/>
      <c r="N64" s="31"/>
      <c r="O64" s="31"/>
      <c r="P64" s="31"/>
      <c r="Q64" s="196" t="s">
        <v>122</v>
      </c>
      <c r="R64" s="196"/>
      <c r="S64" s="31"/>
      <c r="T64" s="211"/>
      <c r="U64" s="31"/>
      <c r="V64" s="31"/>
      <c r="W64" s="31"/>
      <c r="X64" s="3"/>
      <c r="Y64" s="3"/>
      <c r="Z64" s="3"/>
      <c r="AA64" s="3"/>
    </row>
    <row r="65" spans="2:27" s="3" customFormat="1" ht="12.75">
      <c r="B65" s="4"/>
      <c r="C65" s="4"/>
      <c r="D65" s="98" t="s">
        <v>72</v>
      </c>
      <c r="E65" s="10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10"/>
      <c r="AA65" s="73"/>
    </row>
    <row r="66" spans="3:27" s="3" customFormat="1" ht="13.5" thickBot="1">
      <c r="C66" s="4"/>
      <c r="D66" s="99"/>
      <c r="E66" s="111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3"/>
      <c r="AA66" s="73"/>
    </row>
    <row r="67" spans="4:27" s="3" customFormat="1" ht="13.5" thickBot="1">
      <c r="D67" s="67"/>
      <c r="Z67" s="10"/>
      <c r="AA67" s="10"/>
    </row>
    <row r="68" spans="2:31" s="3" customFormat="1" ht="15" customHeight="1" thickBot="1">
      <c r="B68" s="83"/>
      <c r="C68" s="58"/>
      <c r="D68" s="58"/>
      <c r="E68" s="59"/>
      <c r="F68" s="6"/>
      <c r="G68" s="6"/>
      <c r="H68" s="7"/>
      <c r="I68" s="7" t="s">
        <v>0</v>
      </c>
      <c r="J68" s="7"/>
      <c r="K68" s="7" t="s">
        <v>1</v>
      </c>
      <c r="L68" s="7"/>
      <c r="M68" s="7" t="s">
        <v>2</v>
      </c>
      <c r="N68" s="7"/>
      <c r="O68" s="7" t="s">
        <v>13</v>
      </c>
      <c r="P68" s="7"/>
      <c r="Q68" s="7" t="s">
        <v>2</v>
      </c>
      <c r="R68" s="7"/>
      <c r="S68" s="7" t="s">
        <v>3</v>
      </c>
      <c r="T68" s="7"/>
      <c r="U68" s="7"/>
      <c r="V68" s="7"/>
      <c r="W68" s="8"/>
      <c r="X68" s="22"/>
      <c r="Y68" s="22"/>
      <c r="Z68" s="48"/>
      <c r="AA68" s="48"/>
      <c r="AB68" s="49"/>
      <c r="AC68" s="49"/>
      <c r="AD68" s="49"/>
      <c r="AE68" s="49"/>
    </row>
    <row r="69" spans="2:31" s="3" customFormat="1" ht="15" customHeight="1" thickBot="1">
      <c r="B69" s="84"/>
      <c r="C69" s="82" t="s">
        <v>90</v>
      </c>
      <c r="D69" s="60"/>
      <c r="E69" s="61"/>
      <c r="F69" s="120" t="s">
        <v>147</v>
      </c>
      <c r="G69" s="120"/>
      <c r="H69" s="300" t="s">
        <v>80</v>
      </c>
      <c r="I69" s="309" t="s">
        <v>148</v>
      </c>
      <c r="J69" s="310"/>
      <c r="K69" s="300" t="s">
        <v>153</v>
      </c>
      <c r="L69" s="120" t="s">
        <v>149</v>
      </c>
      <c r="M69" s="120"/>
      <c r="N69" s="316" t="s">
        <v>79</v>
      </c>
      <c r="O69" s="309" t="s">
        <v>150</v>
      </c>
      <c r="P69" s="315"/>
      <c r="Q69" s="316" t="s">
        <v>153</v>
      </c>
      <c r="R69" s="120" t="s">
        <v>151</v>
      </c>
      <c r="S69" s="120"/>
      <c r="T69" s="316" t="s">
        <v>79</v>
      </c>
      <c r="U69" s="120" t="s">
        <v>152</v>
      </c>
      <c r="V69" s="299"/>
      <c r="W69" s="300" t="s">
        <v>80</v>
      </c>
      <c r="X69" s="321" t="s">
        <v>41</v>
      </c>
      <c r="Y69" s="322"/>
      <c r="Z69" s="64"/>
      <c r="AA69" s="56" t="s">
        <v>38</v>
      </c>
      <c r="AB69" s="6"/>
      <c r="AC69" s="55"/>
      <c r="AD69" s="49"/>
      <c r="AE69" s="49"/>
    </row>
    <row r="70" spans="2:31" s="3" customFormat="1" ht="15" customHeight="1" thickBot="1">
      <c r="B70" s="85"/>
      <c r="C70" s="62"/>
      <c r="D70" s="62"/>
      <c r="E70" s="63"/>
      <c r="F70" s="317" t="s">
        <v>61</v>
      </c>
      <c r="G70" s="317"/>
      <c r="H70" s="318"/>
      <c r="I70" s="50" t="s">
        <v>51</v>
      </c>
      <c r="J70" s="50"/>
      <c r="K70" s="318"/>
      <c r="L70" s="214" t="s">
        <v>178</v>
      </c>
      <c r="M70" s="50"/>
      <c r="N70" s="318"/>
      <c r="O70" s="50" t="s">
        <v>62</v>
      </c>
      <c r="P70" s="50"/>
      <c r="Q70" s="320"/>
      <c r="R70" s="50" t="s">
        <v>50</v>
      </c>
      <c r="S70" s="50"/>
      <c r="T70" s="320"/>
      <c r="U70" s="50" t="s">
        <v>51</v>
      </c>
      <c r="V70" s="50"/>
      <c r="W70" s="320"/>
      <c r="X70" s="323" t="s">
        <v>42</v>
      </c>
      <c r="Y70" s="324"/>
      <c r="Z70" s="325" t="s">
        <v>37</v>
      </c>
      <c r="AA70" s="326"/>
      <c r="AB70" s="327" t="s">
        <v>39</v>
      </c>
      <c r="AC70" s="326"/>
      <c r="AD70" s="49"/>
      <c r="AE70" s="49"/>
    </row>
    <row r="71" spans="2:31" s="3" customFormat="1" ht="15" customHeight="1" thickBot="1">
      <c r="B71" s="88" t="s">
        <v>59</v>
      </c>
      <c r="C71" s="19" t="s">
        <v>8</v>
      </c>
      <c r="D71" s="66" t="s">
        <v>4</v>
      </c>
      <c r="E71" s="19" t="s">
        <v>14</v>
      </c>
      <c r="F71" s="203" t="s">
        <v>5</v>
      </c>
      <c r="G71" s="204" t="s">
        <v>15</v>
      </c>
      <c r="H71" s="205" t="s">
        <v>7</v>
      </c>
      <c r="I71" s="11" t="s">
        <v>5</v>
      </c>
      <c r="J71" s="12" t="s">
        <v>15</v>
      </c>
      <c r="K71" s="13" t="s">
        <v>7</v>
      </c>
      <c r="L71" s="20" t="s">
        <v>5</v>
      </c>
      <c r="M71" s="12" t="s">
        <v>15</v>
      </c>
      <c r="N71" s="13" t="s">
        <v>7</v>
      </c>
      <c r="O71" s="11" t="s">
        <v>5</v>
      </c>
      <c r="P71" s="12" t="s">
        <v>15</v>
      </c>
      <c r="Q71" s="13" t="s">
        <v>7</v>
      </c>
      <c r="R71" s="20" t="s">
        <v>5</v>
      </c>
      <c r="S71" s="12" t="s">
        <v>15</v>
      </c>
      <c r="T71" s="13" t="s">
        <v>7</v>
      </c>
      <c r="U71" s="11" t="s">
        <v>5</v>
      </c>
      <c r="V71" s="12" t="s">
        <v>15</v>
      </c>
      <c r="W71" s="13" t="s">
        <v>7</v>
      </c>
      <c r="X71" s="65" t="s">
        <v>12</v>
      </c>
      <c r="Y71" s="72" t="s">
        <v>40</v>
      </c>
      <c r="Z71" s="18" t="s">
        <v>12</v>
      </c>
      <c r="AA71" s="27" t="s">
        <v>40</v>
      </c>
      <c r="AB71" s="18" t="s">
        <v>12</v>
      </c>
      <c r="AC71" s="27" t="s">
        <v>40</v>
      </c>
      <c r="AD71" s="49"/>
      <c r="AE71" s="49"/>
    </row>
    <row r="72" spans="2:58" s="3" customFormat="1" ht="15" customHeight="1">
      <c r="B72" s="90"/>
      <c r="C72" s="160" t="s">
        <v>87</v>
      </c>
      <c r="D72" s="273" t="s">
        <v>157</v>
      </c>
      <c r="E72" s="275">
        <v>60</v>
      </c>
      <c r="F72" s="100">
        <v>7</v>
      </c>
      <c r="G72" s="14"/>
      <c r="H72" s="15">
        <f aca="true" t="shared" si="42" ref="H72:H85">INT(IF((LOOKUP(F72,$AX$6:$AX$20,$AY$6:$AY$20)-IF(G72="sc",5,0))&lt;0,0,(LOOKUP(F72,$AX$6:$AX$20,$AY$6:$AY$20)-IF(G72="sc",5,0)))/IF(G72="ps",2,1))</f>
        <v>8</v>
      </c>
      <c r="I72" s="100" t="s">
        <v>23</v>
      </c>
      <c r="J72" s="14"/>
      <c r="K72" s="15">
        <f aca="true" t="shared" si="43" ref="K72:K85">INT(IF((LOOKUP(I72,$AX$6:$AX$20,$AY$6:$AY$20)-IF(J72="sc",5,0))&lt;0,0,(LOOKUP(I72,$AX$6:$AX$20,$AY$6:$AY$20)-IF(J72="sc",5,0)))/IF(J72="ps",2,1))</f>
        <v>0</v>
      </c>
      <c r="L72" s="100">
        <v>3</v>
      </c>
      <c r="M72" s="14" t="s">
        <v>177</v>
      </c>
      <c r="N72" s="15">
        <f aca="true" t="shared" si="44" ref="N72:N85">INT(IF((LOOKUP(L72,$AX$6:$AX$20,$AY$6:$AY$20)-IF(M72="sc",5,0))&lt;0,0,(LOOKUP(L72,$AX$6:$AX$20,$AY$6:$AY$20)-IF(M72="sc",5,0)))/IF(M72="ps",2,1))</f>
        <v>14</v>
      </c>
      <c r="O72" s="100">
        <v>11</v>
      </c>
      <c r="P72" s="14"/>
      <c r="Q72" s="15">
        <f aca="true" t="shared" si="45" ref="Q72:Q85">INT(IF((LOOKUP(O72,$AX$6:$AX$20,$AY$6:$AY$20)-IF(P72="sc",5,0))&lt;0,0,(LOOKUP(O72,$AX$6:$AX$20,$AY$6:$AY$20)-IF(P72="sc",5,0)))/IF(P72="ps",2,1))</f>
        <v>4</v>
      </c>
      <c r="R72" s="100">
        <v>11</v>
      </c>
      <c r="S72" s="14"/>
      <c r="T72" s="15">
        <f aca="true" t="shared" si="46" ref="T72:T85">INT(IF((LOOKUP(R72,$AX$6:$AX$20,$AY$6:$AY$20)-IF(S72="sc",5,0))&lt;0,0,(LOOKUP(R72,$AX$6:$AX$20,$AY$6:$AY$20)-IF(S72="sc",5,0)))/IF(S72="ps",2,1))</f>
        <v>4</v>
      </c>
      <c r="U72" s="100" t="s">
        <v>23</v>
      </c>
      <c r="V72" s="14"/>
      <c r="W72" s="15">
        <f aca="true" t="shared" si="47" ref="W72:W85">INT(IF((LOOKUP(U72,$AX$6:$AX$20,$AY$6:$AY$20)-IF(V72="sc",5,0))&lt;0,0,(LOOKUP(U72,$AX$6:$AX$20,$AY$6:$AY$20)-IF(V72="sc",5,0)))/IF(V72="ps",2,1))</f>
        <v>0</v>
      </c>
      <c r="X72" s="9">
        <f>+H72+K72+N72+Q72+T72+W72</f>
        <v>30</v>
      </c>
      <c r="Y72" s="78">
        <f aca="true" t="shared" si="48" ref="Y72:Y85">RANK(X72,X$72:X$85)</f>
        <v>9</v>
      </c>
      <c r="Z72" s="23"/>
      <c r="AA72" s="28"/>
      <c r="AB72" s="32"/>
      <c r="AC72" s="33"/>
      <c r="AD72" s="49"/>
      <c r="AE72" s="49"/>
      <c r="AZ72" s="42" t="s">
        <v>28</v>
      </c>
      <c r="BA72" s="39">
        <f>IF($AB$1&gt;0,H72," ")</f>
        <v>8</v>
      </c>
      <c r="BB72" s="39">
        <f>IF($AB$1&gt;1,K72," ")</f>
        <v>0</v>
      </c>
      <c r="BC72" s="39">
        <f>IF($AB$1&gt;2,N72," ")</f>
        <v>14</v>
      </c>
      <c r="BD72" s="39">
        <f>IF($AB$1&gt;3,Q72," ")</f>
        <v>4</v>
      </c>
      <c r="BE72" s="39">
        <f>IF($AB$1&gt;4,T72," ")</f>
        <v>4</v>
      </c>
      <c r="BF72" s="116">
        <f aca="true" t="shared" si="49" ref="BF72:BF85">IF($AB$1&gt;5,W72," ")</f>
        <v>0</v>
      </c>
    </row>
    <row r="73" spans="2:58" s="3" customFormat="1" ht="15" customHeight="1" thickBot="1">
      <c r="B73" s="87">
        <v>22</v>
      </c>
      <c r="C73" s="161"/>
      <c r="D73" s="274" t="s">
        <v>158</v>
      </c>
      <c r="E73" s="276">
        <v>66</v>
      </c>
      <c r="F73" s="286" t="s">
        <v>23</v>
      </c>
      <c r="G73" s="288"/>
      <c r="H73" s="102">
        <f t="shared" si="42"/>
        <v>0</v>
      </c>
      <c r="I73" s="286" t="s">
        <v>23</v>
      </c>
      <c r="J73" s="288"/>
      <c r="K73" s="102">
        <f t="shared" si="43"/>
        <v>0</v>
      </c>
      <c r="L73" s="286" t="s">
        <v>23</v>
      </c>
      <c r="M73" s="288"/>
      <c r="N73" s="102">
        <f t="shared" si="44"/>
        <v>0</v>
      </c>
      <c r="O73" s="286" t="s">
        <v>23</v>
      </c>
      <c r="P73" s="288"/>
      <c r="Q73" s="102">
        <f t="shared" si="45"/>
        <v>0</v>
      </c>
      <c r="R73" s="286" t="s">
        <v>23</v>
      </c>
      <c r="S73" s="288"/>
      <c r="T73" s="102">
        <f t="shared" si="46"/>
        <v>0</v>
      </c>
      <c r="U73" s="286" t="s">
        <v>23</v>
      </c>
      <c r="V73" s="288"/>
      <c r="W73" s="102">
        <f t="shared" si="47"/>
        <v>0</v>
      </c>
      <c r="X73" s="9">
        <f aca="true" t="shared" si="50" ref="X73:X85">+H73+K73+N73+Q73+T73+W73</f>
        <v>0</v>
      </c>
      <c r="Y73" s="79">
        <f t="shared" si="48"/>
        <v>14</v>
      </c>
      <c r="Z73" s="24">
        <f>+X72+X73</f>
        <v>30</v>
      </c>
      <c r="AA73" s="29">
        <f>RANK(Z73,Z$73:Z$85)</f>
        <v>7</v>
      </c>
      <c r="AB73" s="34">
        <f>Z73-SMALL(BA72:BF73,1)-SMALL(BA72:BF73,2)</f>
        <v>30</v>
      </c>
      <c r="AC73" s="35">
        <f>RANK(AB73,AB$73:AB$85)</f>
        <v>7</v>
      </c>
      <c r="AD73" s="49"/>
      <c r="AE73" s="49"/>
      <c r="AZ73" s="43"/>
      <c r="BA73" s="41">
        <f aca="true" t="shared" si="51" ref="BA73:BA85">IF($AB$1&gt;0,H73," ")</f>
        <v>0</v>
      </c>
      <c r="BB73" s="41">
        <f aca="true" t="shared" si="52" ref="BB73:BB85">IF($AB$1&gt;1,K73," ")</f>
        <v>0</v>
      </c>
      <c r="BC73" s="41">
        <f aca="true" t="shared" si="53" ref="BC73:BC85">IF($AB$1&gt;2,N73," ")</f>
        <v>0</v>
      </c>
      <c r="BD73" s="41">
        <f aca="true" t="shared" si="54" ref="BD73:BD85">IF($AB$1&gt;3,Q73," ")</f>
        <v>0</v>
      </c>
      <c r="BE73" s="41">
        <f aca="true" t="shared" si="55" ref="BE73:BE85">IF($AB$1&gt;4,T73," ")</f>
        <v>0</v>
      </c>
      <c r="BF73" s="94">
        <f t="shared" si="49"/>
        <v>0</v>
      </c>
    </row>
    <row r="74" spans="2:58" s="3" customFormat="1" ht="15" customHeight="1">
      <c r="B74" s="90"/>
      <c r="C74" s="167" t="s">
        <v>115</v>
      </c>
      <c r="D74" s="271" t="s">
        <v>112</v>
      </c>
      <c r="E74" s="272">
        <v>88</v>
      </c>
      <c r="F74" s="285">
        <v>9</v>
      </c>
      <c r="G74" s="301"/>
      <c r="H74" s="104">
        <f t="shared" si="42"/>
        <v>6</v>
      </c>
      <c r="I74" s="285" t="s">
        <v>23</v>
      </c>
      <c r="J74" s="301"/>
      <c r="K74" s="104">
        <f t="shared" si="43"/>
        <v>0</v>
      </c>
      <c r="L74" s="285" t="s">
        <v>23</v>
      </c>
      <c r="M74" s="301"/>
      <c r="N74" s="104">
        <f t="shared" si="44"/>
        <v>0</v>
      </c>
      <c r="O74" s="285" t="s">
        <v>23</v>
      </c>
      <c r="P74" s="301"/>
      <c r="Q74" s="104">
        <f t="shared" si="45"/>
        <v>0</v>
      </c>
      <c r="R74" s="285" t="s">
        <v>23</v>
      </c>
      <c r="S74" s="301"/>
      <c r="T74" s="104">
        <f t="shared" si="46"/>
        <v>0</v>
      </c>
      <c r="U74" s="285" t="s">
        <v>23</v>
      </c>
      <c r="V74" s="301"/>
      <c r="W74" s="104">
        <f t="shared" si="47"/>
        <v>0</v>
      </c>
      <c r="X74" s="77">
        <f t="shared" si="50"/>
        <v>6</v>
      </c>
      <c r="Y74" s="78">
        <f t="shared" si="48"/>
        <v>13</v>
      </c>
      <c r="Z74" s="25"/>
      <c r="AA74" s="30"/>
      <c r="AB74" s="36"/>
      <c r="AC74" s="37"/>
      <c r="AD74" s="49"/>
      <c r="AE74" s="49"/>
      <c r="AZ74" s="42" t="s">
        <v>29</v>
      </c>
      <c r="BA74" s="39">
        <f t="shared" si="51"/>
        <v>6</v>
      </c>
      <c r="BB74" s="39">
        <f t="shared" si="52"/>
        <v>0</v>
      </c>
      <c r="BC74" s="39">
        <f t="shared" si="53"/>
        <v>0</v>
      </c>
      <c r="BD74" s="39">
        <f t="shared" si="54"/>
        <v>0</v>
      </c>
      <c r="BE74" s="39">
        <f t="shared" si="55"/>
        <v>0</v>
      </c>
      <c r="BF74" s="116">
        <f t="shared" si="49"/>
        <v>0</v>
      </c>
    </row>
    <row r="75" spans="2:58" s="3" customFormat="1" ht="15" customHeight="1" thickBot="1">
      <c r="B75" s="87">
        <v>23</v>
      </c>
      <c r="C75" s="168" t="s">
        <v>116</v>
      </c>
      <c r="D75" s="244" t="s">
        <v>131</v>
      </c>
      <c r="E75" s="166">
        <v>80</v>
      </c>
      <c r="F75" s="101">
        <v>8</v>
      </c>
      <c r="G75" s="105"/>
      <c r="H75" s="106">
        <f t="shared" si="42"/>
        <v>7</v>
      </c>
      <c r="I75" s="101">
        <v>6</v>
      </c>
      <c r="J75" s="105"/>
      <c r="K75" s="106">
        <f t="shared" si="43"/>
        <v>9</v>
      </c>
      <c r="L75" s="101">
        <v>7</v>
      </c>
      <c r="M75" s="105"/>
      <c r="N75" s="106">
        <f t="shared" si="44"/>
        <v>8</v>
      </c>
      <c r="O75" s="101">
        <v>7</v>
      </c>
      <c r="P75" s="105"/>
      <c r="Q75" s="106">
        <f t="shared" si="45"/>
        <v>8</v>
      </c>
      <c r="R75" s="101">
        <v>9</v>
      </c>
      <c r="S75" s="105"/>
      <c r="T75" s="106">
        <f t="shared" si="46"/>
        <v>6</v>
      </c>
      <c r="U75" s="101" t="s">
        <v>23</v>
      </c>
      <c r="V75" s="105"/>
      <c r="W75" s="106">
        <f t="shared" si="47"/>
        <v>0</v>
      </c>
      <c r="X75" s="57">
        <f t="shared" si="50"/>
        <v>38</v>
      </c>
      <c r="Y75" s="79">
        <f t="shared" si="48"/>
        <v>8</v>
      </c>
      <c r="Z75" s="24">
        <f>+X74+X75</f>
        <v>44</v>
      </c>
      <c r="AA75" s="29">
        <f>RANK(Z75,Z$73:Z$85)</f>
        <v>6</v>
      </c>
      <c r="AB75" s="34">
        <f>Z75-SMALL(BA74:BF75,1)-SMALL(BA74:BF75,2)</f>
        <v>44</v>
      </c>
      <c r="AC75" s="35">
        <f>RANK(AB75,AB$73:AB$85)</f>
        <v>6</v>
      </c>
      <c r="AD75" s="49"/>
      <c r="AE75" s="49"/>
      <c r="AZ75" s="43"/>
      <c r="BA75" s="41">
        <f t="shared" si="51"/>
        <v>7</v>
      </c>
      <c r="BB75" s="41">
        <f t="shared" si="52"/>
        <v>9</v>
      </c>
      <c r="BC75" s="41">
        <f t="shared" si="53"/>
        <v>8</v>
      </c>
      <c r="BD75" s="41">
        <f t="shared" si="54"/>
        <v>8</v>
      </c>
      <c r="BE75" s="41">
        <f t="shared" si="55"/>
        <v>6</v>
      </c>
      <c r="BF75" s="94">
        <f t="shared" si="49"/>
        <v>0</v>
      </c>
    </row>
    <row r="76" spans="2:58" s="3" customFormat="1" ht="15" customHeight="1">
      <c r="B76" s="162"/>
      <c r="C76" s="164" t="s">
        <v>99</v>
      </c>
      <c r="D76" s="178" t="s">
        <v>101</v>
      </c>
      <c r="E76" s="180">
        <v>85</v>
      </c>
      <c r="F76" s="100">
        <v>6</v>
      </c>
      <c r="G76" s="14"/>
      <c r="H76" s="15">
        <f t="shared" si="42"/>
        <v>9</v>
      </c>
      <c r="I76" s="100">
        <v>4</v>
      </c>
      <c r="J76" s="14"/>
      <c r="K76" s="15">
        <f t="shared" si="43"/>
        <v>12</v>
      </c>
      <c r="L76" s="100">
        <v>5</v>
      </c>
      <c r="M76" s="14"/>
      <c r="N76" s="15">
        <f t="shared" si="44"/>
        <v>10</v>
      </c>
      <c r="O76" s="100" t="s">
        <v>23</v>
      </c>
      <c r="P76" s="14"/>
      <c r="Q76" s="15">
        <f t="shared" si="45"/>
        <v>0</v>
      </c>
      <c r="R76" s="100">
        <v>7</v>
      </c>
      <c r="S76" s="14"/>
      <c r="T76" s="15">
        <f t="shared" si="46"/>
        <v>8</v>
      </c>
      <c r="U76" s="100">
        <v>8</v>
      </c>
      <c r="V76" s="14"/>
      <c r="W76" s="15">
        <f t="shared" si="47"/>
        <v>7</v>
      </c>
      <c r="X76" s="9">
        <f t="shared" si="50"/>
        <v>46</v>
      </c>
      <c r="Y76" s="78">
        <f t="shared" si="48"/>
        <v>6</v>
      </c>
      <c r="Z76" s="25"/>
      <c r="AA76" s="30"/>
      <c r="AB76" s="36"/>
      <c r="AC76" s="37"/>
      <c r="AD76" s="49"/>
      <c r="AE76" s="49"/>
      <c r="AZ76" s="42" t="s">
        <v>30</v>
      </c>
      <c r="BA76" s="39">
        <f t="shared" si="51"/>
        <v>9</v>
      </c>
      <c r="BB76" s="39">
        <f t="shared" si="52"/>
        <v>12</v>
      </c>
      <c r="BC76" s="39">
        <f t="shared" si="53"/>
        <v>10</v>
      </c>
      <c r="BD76" s="39">
        <f t="shared" si="54"/>
        <v>0</v>
      </c>
      <c r="BE76" s="39">
        <f t="shared" si="55"/>
        <v>8</v>
      </c>
      <c r="BF76" s="116">
        <f t="shared" si="49"/>
        <v>7</v>
      </c>
    </row>
    <row r="77" spans="2:58" s="3" customFormat="1" ht="15" customHeight="1" thickBot="1">
      <c r="B77" s="163">
        <v>24</v>
      </c>
      <c r="C77" s="165" t="s">
        <v>100</v>
      </c>
      <c r="D77" s="179" t="s">
        <v>102</v>
      </c>
      <c r="E77" s="181">
        <v>94</v>
      </c>
      <c r="F77" s="101">
        <v>5</v>
      </c>
      <c r="G77" s="16"/>
      <c r="H77" s="102">
        <f t="shared" si="42"/>
        <v>10</v>
      </c>
      <c r="I77" s="101">
        <v>8</v>
      </c>
      <c r="J77" s="16"/>
      <c r="K77" s="102">
        <f t="shared" si="43"/>
        <v>7</v>
      </c>
      <c r="L77" s="101">
        <v>8</v>
      </c>
      <c r="M77" s="16"/>
      <c r="N77" s="102">
        <f t="shared" si="44"/>
        <v>7</v>
      </c>
      <c r="O77" s="101">
        <v>8</v>
      </c>
      <c r="P77" s="16"/>
      <c r="Q77" s="102">
        <f t="shared" si="45"/>
        <v>7</v>
      </c>
      <c r="R77" s="101">
        <v>5</v>
      </c>
      <c r="S77" s="16"/>
      <c r="T77" s="102">
        <f t="shared" si="46"/>
        <v>10</v>
      </c>
      <c r="U77" s="101">
        <v>7</v>
      </c>
      <c r="V77" s="16"/>
      <c r="W77" s="102">
        <f t="shared" si="47"/>
        <v>8</v>
      </c>
      <c r="X77" s="9">
        <f t="shared" si="50"/>
        <v>49</v>
      </c>
      <c r="Y77" s="79">
        <f t="shared" si="48"/>
        <v>5</v>
      </c>
      <c r="Z77" s="24">
        <f>+X76+X77</f>
        <v>95</v>
      </c>
      <c r="AA77" s="29">
        <f>RANK(Z77,Z$73:Z$85)</f>
        <v>3</v>
      </c>
      <c r="AB77" s="34">
        <f>Z77-SMALL(BA76:BF77,1)-SMALL(BA76:BF77,2)</f>
        <v>88</v>
      </c>
      <c r="AC77" s="35">
        <f>RANK(AB77,AB$73:AB$85)</f>
        <v>3</v>
      </c>
      <c r="AD77" s="49"/>
      <c r="AE77" s="49"/>
      <c r="AZ77" s="43"/>
      <c r="BA77" s="41">
        <f t="shared" si="51"/>
        <v>10</v>
      </c>
      <c r="BB77" s="41">
        <f t="shared" si="52"/>
        <v>7</v>
      </c>
      <c r="BC77" s="41">
        <f t="shared" si="53"/>
        <v>7</v>
      </c>
      <c r="BD77" s="41">
        <f t="shared" si="54"/>
        <v>7</v>
      </c>
      <c r="BE77" s="41">
        <f t="shared" si="55"/>
        <v>10</v>
      </c>
      <c r="BF77" s="94">
        <f t="shared" si="49"/>
        <v>8</v>
      </c>
    </row>
    <row r="78" spans="2:58" s="3" customFormat="1" ht="15" customHeight="1">
      <c r="B78" s="86"/>
      <c r="C78" s="172" t="s">
        <v>119</v>
      </c>
      <c r="D78" s="199" t="s">
        <v>93</v>
      </c>
      <c r="E78" s="200">
        <v>70</v>
      </c>
      <c r="F78" s="245" t="s">
        <v>23</v>
      </c>
      <c r="G78" s="292"/>
      <c r="H78" s="104">
        <f t="shared" si="42"/>
        <v>0</v>
      </c>
      <c r="I78" s="245" t="s">
        <v>23</v>
      </c>
      <c r="J78" s="292"/>
      <c r="K78" s="104">
        <f t="shared" si="43"/>
        <v>0</v>
      </c>
      <c r="L78" s="245">
        <v>4</v>
      </c>
      <c r="M78" s="292"/>
      <c r="N78" s="104">
        <f t="shared" si="44"/>
        <v>12</v>
      </c>
      <c r="O78" s="245">
        <v>4</v>
      </c>
      <c r="P78" s="292"/>
      <c r="Q78" s="104">
        <f t="shared" si="45"/>
        <v>12</v>
      </c>
      <c r="R78" s="245">
        <v>4</v>
      </c>
      <c r="S78" s="292"/>
      <c r="T78" s="104">
        <f t="shared" si="46"/>
        <v>12</v>
      </c>
      <c r="U78" s="245">
        <v>5</v>
      </c>
      <c r="V78" s="292"/>
      <c r="W78" s="104">
        <f t="shared" si="47"/>
        <v>10</v>
      </c>
      <c r="X78" s="77">
        <f t="shared" si="50"/>
        <v>46</v>
      </c>
      <c r="Y78" s="78">
        <f t="shared" si="48"/>
        <v>6</v>
      </c>
      <c r="Z78" s="26"/>
      <c r="AA78" s="30"/>
      <c r="AB78" s="38"/>
      <c r="AC78" s="37"/>
      <c r="AD78" s="49"/>
      <c r="AE78" s="49"/>
      <c r="AZ78" s="42" t="s">
        <v>31</v>
      </c>
      <c r="BA78" s="39">
        <f t="shared" si="51"/>
        <v>0</v>
      </c>
      <c r="BB78" s="39">
        <f t="shared" si="52"/>
        <v>0</v>
      </c>
      <c r="BC78" s="39">
        <f t="shared" si="53"/>
        <v>12</v>
      </c>
      <c r="BD78" s="39">
        <f t="shared" si="54"/>
        <v>12</v>
      </c>
      <c r="BE78" s="39">
        <f t="shared" si="55"/>
        <v>12</v>
      </c>
      <c r="BF78" s="116">
        <f t="shared" si="49"/>
        <v>10</v>
      </c>
    </row>
    <row r="79" spans="2:58" s="3" customFormat="1" ht="15" customHeight="1" thickBot="1">
      <c r="B79" s="87">
        <v>25</v>
      </c>
      <c r="C79" s="173"/>
      <c r="D79" s="171" t="s">
        <v>94</v>
      </c>
      <c r="E79" s="170">
        <v>75</v>
      </c>
      <c r="F79" s="246" t="s">
        <v>23</v>
      </c>
      <c r="G79" s="293"/>
      <c r="H79" s="106">
        <f t="shared" si="42"/>
        <v>0</v>
      </c>
      <c r="I79" s="246" t="s">
        <v>23</v>
      </c>
      <c r="J79" s="293"/>
      <c r="K79" s="106">
        <f t="shared" si="43"/>
        <v>0</v>
      </c>
      <c r="L79" s="246">
        <v>6</v>
      </c>
      <c r="M79" s="293"/>
      <c r="N79" s="106">
        <f t="shared" si="44"/>
        <v>9</v>
      </c>
      <c r="O79" s="246">
        <v>10</v>
      </c>
      <c r="P79" s="293"/>
      <c r="Q79" s="106">
        <f t="shared" si="45"/>
        <v>5</v>
      </c>
      <c r="R79" s="246">
        <v>8</v>
      </c>
      <c r="S79" s="293"/>
      <c r="T79" s="106">
        <f t="shared" si="46"/>
        <v>7</v>
      </c>
      <c r="U79" s="246">
        <v>6</v>
      </c>
      <c r="V79" s="293"/>
      <c r="W79" s="106">
        <f t="shared" si="47"/>
        <v>9</v>
      </c>
      <c r="X79" s="57">
        <f t="shared" si="50"/>
        <v>30</v>
      </c>
      <c r="Y79" s="79">
        <f t="shared" si="48"/>
        <v>9</v>
      </c>
      <c r="Z79" s="24">
        <f>+X78+X79</f>
        <v>76</v>
      </c>
      <c r="AA79" s="29">
        <f>RANK(Z79,Z$73:Z$85)</f>
        <v>4</v>
      </c>
      <c r="AB79" s="34">
        <f>Z79-SMALL(BA78:BF79,1)-SMALL(BA78:BF79,2)</f>
        <v>76</v>
      </c>
      <c r="AC79" s="35">
        <f>RANK(AB79,AB$73:AB$85)</f>
        <v>4</v>
      </c>
      <c r="AD79" s="49"/>
      <c r="AE79" s="49"/>
      <c r="AZ79" s="43"/>
      <c r="BA79" s="41">
        <f t="shared" si="51"/>
        <v>0</v>
      </c>
      <c r="BB79" s="41">
        <f t="shared" si="52"/>
        <v>0</v>
      </c>
      <c r="BC79" s="41">
        <f t="shared" si="53"/>
        <v>9</v>
      </c>
      <c r="BD79" s="41">
        <f t="shared" si="54"/>
        <v>5</v>
      </c>
      <c r="BE79" s="41">
        <f t="shared" si="55"/>
        <v>7</v>
      </c>
      <c r="BF79" s="94">
        <f t="shared" si="49"/>
        <v>9</v>
      </c>
    </row>
    <row r="80" spans="2:58" s="3" customFormat="1" ht="15" customHeight="1">
      <c r="B80" s="162"/>
      <c r="C80" s="224" t="s">
        <v>123</v>
      </c>
      <c r="D80" s="225" t="s">
        <v>109</v>
      </c>
      <c r="E80" s="226">
        <v>82</v>
      </c>
      <c r="F80" s="100">
        <v>1</v>
      </c>
      <c r="G80" s="14" t="s">
        <v>177</v>
      </c>
      <c r="H80" s="15">
        <f t="shared" si="42"/>
        <v>20</v>
      </c>
      <c r="I80" s="100">
        <v>3</v>
      </c>
      <c r="J80" s="14"/>
      <c r="K80" s="15">
        <f t="shared" si="43"/>
        <v>14</v>
      </c>
      <c r="L80" s="100">
        <v>12</v>
      </c>
      <c r="M80" s="14"/>
      <c r="N80" s="15">
        <f t="shared" si="44"/>
        <v>3</v>
      </c>
      <c r="O80" s="100">
        <v>1</v>
      </c>
      <c r="P80" s="14"/>
      <c r="Q80" s="15">
        <f t="shared" si="45"/>
        <v>20</v>
      </c>
      <c r="R80" s="308">
        <v>2</v>
      </c>
      <c r="S80" s="14" t="s">
        <v>177</v>
      </c>
      <c r="T80" s="15">
        <f t="shared" si="46"/>
        <v>16</v>
      </c>
      <c r="U80" s="100">
        <v>3</v>
      </c>
      <c r="V80" s="14"/>
      <c r="W80" s="15">
        <f t="shared" si="47"/>
        <v>14</v>
      </c>
      <c r="X80" s="9">
        <f t="shared" si="50"/>
        <v>87</v>
      </c>
      <c r="Y80" s="78">
        <f t="shared" si="48"/>
        <v>2</v>
      </c>
      <c r="Z80" s="25"/>
      <c r="AA80" s="30"/>
      <c r="AB80" s="36"/>
      <c r="AC80" s="37"/>
      <c r="AD80" s="49"/>
      <c r="AE80" s="49"/>
      <c r="AZ80" s="42" t="s">
        <v>32</v>
      </c>
      <c r="BA80" s="39">
        <f t="shared" si="51"/>
        <v>20</v>
      </c>
      <c r="BB80" s="39">
        <f t="shared" si="52"/>
        <v>14</v>
      </c>
      <c r="BC80" s="39">
        <f t="shared" si="53"/>
        <v>3</v>
      </c>
      <c r="BD80" s="39">
        <f t="shared" si="54"/>
        <v>20</v>
      </c>
      <c r="BE80" s="39">
        <f t="shared" si="55"/>
        <v>16</v>
      </c>
      <c r="BF80" s="116">
        <f t="shared" si="49"/>
        <v>14</v>
      </c>
    </row>
    <row r="81" spans="2:58" s="3" customFormat="1" ht="15" customHeight="1" thickBot="1">
      <c r="B81" s="163">
        <v>26</v>
      </c>
      <c r="C81" s="227"/>
      <c r="D81" s="228" t="s">
        <v>124</v>
      </c>
      <c r="E81" s="229">
        <v>72</v>
      </c>
      <c r="F81" s="101">
        <v>2</v>
      </c>
      <c r="G81" s="16"/>
      <c r="H81" s="102">
        <f t="shared" si="42"/>
        <v>16</v>
      </c>
      <c r="I81" s="101">
        <v>1</v>
      </c>
      <c r="J81" s="16" t="s">
        <v>177</v>
      </c>
      <c r="K81" s="102">
        <f t="shared" si="43"/>
        <v>20</v>
      </c>
      <c r="L81" s="101">
        <v>1</v>
      </c>
      <c r="M81" s="16"/>
      <c r="N81" s="102">
        <f t="shared" si="44"/>
        <v>20</v>
      </c>
      <c r="O81" s="101">
        <v>2</v>
      </c>
      <c r="P81" s="16" t="s">
        <v>177</v>
      </c>
      <c r="Q81" s="102">
        <f t="shared" si="45"/>
        <v>16</v>
      </c>
      <c r="R81" s="101">
        <v>1</v>
      </c>
      <c r="S81" s="16"/>
      <c r="T81" s="102">
        <f t="shared" si="46"/>
        <v>20</v>
      </c>
      <c r="U81" s="101">
        <v>1</v>
      </c>
      <c r="V81" s="16" t="s">
        <v>177</v>
      </c>
      <c r="W81" s="102">
        <f t="shared" si="47"/>
        <v>20</v>
      </c>
      <c r="X81" s="9">
        <f t="shared" si="50"/>
        <v>112</v>
      </c>
      <c r="Y81" s="79">
        <f t="shared" si="48"/>
        <v>1</v>
      </c>
      <c r="Z81" s="24">
        <f>+X80+X81</f>
        <v>199</v>
      </c>
      <c r="AA81" s="29">
        <f>RANK(Z81,Z$73:Z$85)</f>
        <v>1</v>
      </c>
      <c r="AB81" s="34">
        <f>Z81-SMALL(BA80:BF81,1)-SMALL(BA80:BF81,2)</f>
        <v>182</v>
      </c>
      <c r="AC81" s="35">
        <f>RANK(AB81,AB$73:AB$85)</f>
        <v>1</v>
      </c>
      <c r="AD81" s="49"/>
      <c r="AE81" s="49"/>
      <c r="AZ81" s="43"/>
      <c r="BA81" s="41">
        <f t="shared" si="51"/>
        <v>16</v>
      </c>
      <c r="BB81" s="41">
        <f t="shared" si="52"/>
        <v>20</v>
      </c>
      <c r="BC81" s="41">
        <f t="shared" si="53"/>
        <v>20</v>
      </c>
      <c r="BD81" s="41">
        <f t="shared" si="54"/>
        <v>16</v>
      </c>
      <c r="BE81" s="41">
        <f t="shared" si="55"/>
        <v>20</v>
      </c>
      <c r="BF81" s="94">
        <f t="shared" si="49"/>
        <v>20</v>
      </c>
    </row>
    <row r="82" spans="2:58" s="3" customFormat="1" ht="15" customHeight="1">
      <c r="B82" s="90"/>
      <c r="C82" s="230" t="s">
        <v>125</v>
      </c>
      <c r="D82" s="231" t="s">
        <v>138</v>
      </c>
      <c r="E82" s="232">
        <v>88</v>
      </c>
      <c r="F82" s="100">
        <v>4</v>
      </c>
      <c r="G82" s="14"/>
      <c r="H82" s="104">
        <f t="shared" si="42"/>
        <v>12</v>
      </c>
      <c r="I82" s="100">
        <v>7</v>
      </c>
      <c r="J82" s="14"/>
      <c r="K82" s="104">
        <f t="shared" si="43"/>
        <v>8</v>
      </c>
      <c r="L82" s="100">
        <v>9</v>
      </c>
      <c r="M82" s="14"/>
      <c r="N82" s="104">
        <f t="shared" si="44"/>
        <v>6</v>
      </c>
      <c r="O82" s="100">
        <v>3</v>
      </c>
      <c r="P82" s="103"/>
      <c r="Q82" s="15">
        <f t="shared" si="45"/>
        <v>14</v>
      </c>
      <c r="R82" s="100">
        <v>6</v>
      </c>
      <c r="S82" s="14"/>
      <c r="T82" s="15">
        <f t="shared" si="46"/>
        <v>9</v>
      </c>
      <c r="U82" s="100">
        <v>4</v>
      </c>
      <c r="V82" s="14"/>
      <c r="W82" s="15">
        <f t="shared" si="47"/>
        <v>12</v>
      </c>
      <c r="X82" s="77">
        <f t="shared" si="50"/>
        <v>61</v>
      </c>
      <c r="Y82" s="78">
        <f t="shared" si="48"/>
        <v>4</v>
      </c>
      <c r="Z82" s="23"/>
      <c r="AA82" s="28"/>
      <c r="AB82" s="32"/>
      <c r="AC82" s="33"/>
      <c r="AD82" s="49"/>
      <c r="AE82" s="49"/>
      <c r="AZ82" s="42" t="s">
        <v>33</v>
      </c>
      <c r="BA82" s="39">
        <f t="shared" si="51"/>
        <v>12</v>
      </c>
      <c r="BB82" s="39">
        <f t="shared" si="52"/>
        <v>8</v>
      </c>
      <c r="BC82" s="39">
        <f t="shared" si="53"/>
        <v>6</v>
      </c>
      <c r="BD82" s="39">
        <f t="shared" si="54"/>
        <v>14</v>
      </c>
      <c r="BE82" s="39">
        <f t="shared" si="55"/>
        <v>9</v>
      </c>
      <c r="BF82" s="116">
        <f t="shared" si="49"/>
        <v>12</v>
      </c>
    </row>
    <row r="83" spans="2:58" s="3" customFormat="1" ht="15" customHeight="1" thickBot="1">
      <c r="B83" s="87">
        <v>27</v>
      </c>
      <c r="C83" s="233" t="s">
        <v>126</v>
      </c>
      <c r="D83" s="234" t="s">
        <v>137</v>
      </c>
      <c r="E83" s="235">
        <v>73</v>
      </c>
      <c r="F83" s="101">
        <v>3</v>
      </c>
      <c r="G83" s="16"/>
      <c r="H83" s="106">
        <f t="shared" si="42"/>
        <v>14</v>
      </c>
      <c r="I83" s="101">
        <v>2</v>
      </c>
      <c r="J83" s="16"/>
      <c r="K83" s="106">
        <f t="shared" si="43"/>
        <v>16</v>
      </c>
      <c r="L83" s="101">
        <v>2</v>
      </c>
      <c r="M83" s="16"/>
      <c r="N83" s="106">
        <f t="shared" si="44"/>
        <v>16</v>
      </c>
      <c r="O83" s="101">
        <v>5</v>
      </c>
      <c r="P83" s="105"/>
      <c r="Q83" s="102">
        <f t="shared" si="45"/>
        <v>10</v>
      </c>
      <c r="R83" s="101">
        <v>3</v>
      </c>
      <c r="S83" s="16"/>
      <c r="T83" s="102">
        <f t="shared" si="46"/>
        <v>14</v>
      </c>
      <c r="U83" s="101">
        <v>2</v>
      </c>
      <c r="V83" s="16"/>
      <c r="W83" s="102">
        <f t="shared" si="47"/>
        <v>16</v>
      </c>
      <c r="X83" s="57">
        <f t="shared" si="50"/>
        <v>86</v>
      </c>
      <c r="Y83" s="79">
        <f t="shared" si="48"/>
        <v>3</v>
      </c>
      <c r="Z83" s="24">
        <f>+X82+X83</f>
        <v>147</v>
      </c>
      <c r="AA83" s="29">
        <f>RANK(Z83,Z$73:Z$85)</f>
        <v>2</v>
      </c>
      <c r="AB83" s="34">
        <f>Z83-SMALL(BA82:BF83,1)-SMALL(BA82:BF83,2)</f>
        <v>133</v>
      </c>
      <c r="AC83" s="35">
        <f>RANK(AB83,AB$73:AB$85)</f>
        <v>2</v>
      </c>
      <c r="AD83" s="49"/>
      <c r="AE83" s="49"/>
      <c r="AZ83" s="43"/>
      <c r="BA83" s="41">
        <f t="shared" si="51"/>
        <v>14</v>
      </c>
      <c r="BB83" s="41">
        <f t="shared" si="52"/>
        <v>16</v>
      </c>
      <c r="BC83" s="41">
        <f t="shared" si="53"/>
        <v>16</v>
      </c>
      <c r="BD83" s="41">
        <f t="shared" si="54"/>
        <v>10</v>
      </c>
      <c r="BE83" s="41">
        <f t="shared" si="55"/>
        <v>14</v>
      </c>
      <c r="BF83" s="94">
        <f t="shared" si="49"/>
        <v>16</v>
      </c>
    </row>
    <row r="84" spans="2:58" s="3" customFormat="1" ht="15" customHeight="1">
      <c r="B84" s="86"/>
      <c r="C84" s="261" t="s">
        <v>95</v>
      </c>
      <c r="D84" s="122" t="s">
        <v>96</v>
      </c>
      <c r="E84" s="174">
        <v>103</v>
      </c>
      <c r="F84" s="100" t="s">
        <v>23</v>
      </c>
      <c r="G84" s="14"/>
      <c r="H84" s="15">
        <f t="shared" si="42"/>
        <v>0</v>
      </c>
      <c r="I84" s="100">
        <v>9</v>
      </c>
      <c r="J84" s="14"/>
      <c r="K84" s="15">
        <f t="shared" si="43"/>
        <v>6</v>
      </c>
      <c r="L84" s="100">
        <v>11</v>
      </c>
      <c r="M84" s="14"/>
      <c r="N84" s="15">
        <f t="shared" si="44"/>
        <v>4</v>
      </c>
      <c r="O84" s="245">
        <v>9</v>
      </c>
      <c r="P84" s="39"/>
      <c r="Q84" s="15">
        <f t="shared" si="45"/>
        <v>6</v>
      </c>
      <c r="R84" s="245" t="s">
        <v>23</v>
      </c>
      <c r="S84" s="39"/>
      <c r="T84" s="15">
        <f t="shared" si="46"/>
        <v>0</v>
      </c>
      <c r="U84" s="245">
        <v>9</v>
      </c>
      <c r="V84" s="39"/>
      <c r="W84" s="15">
        <f t="shared" si="47"/>
        <v>6</v>
      </c>
      <c r="X84" s="77">
        <f t="shared" si="50"/>
        <v>22</v>
      </c>
      <c r="Y84" s="78">
        <f t="shared" si="48"/>
        <v>12</v>
      </c>
      <c r="Z84" s="23"/>
      <c r="AA84" s="28"/>
      <c r="AB84" s="32"/>
      <c r="AC84" s="33"/>
      <c r="AD84" s="49"/>
      <c r="AE84" s="49"/>
      <c r="AZ84" s="42" t="s">
        <v>34</v>
      </c>
      <c r="BA84" s="39">
        <f t="shared" si="51"/>
        <v>0</v>
      </c>
      <c r="BB84" s="39">
        <f t="shared" si="52"/>
        <v>6</v>
      </c>
      <c r="BC84" s="39">
        <f t="shared" si="53"/>
        <v>4</v>
      </c>
      <c r="BD84" s="39">
        <f t="shared" si="54"/>
        <v>6</v>
      </c>
      <c r="BE84" s="39">
        <f t="shared" si="55"/>
        <v>0</v>
      </c>
      <c r="BF84" s="116">
        <f t="shared" si="49"/>
        <v>6</v>
      </c>
    </row>
    <row r="85" spans="2:58" s="3" customFormat="1" ht="15" customHeight="1" thickBot="1">
      <c r="B85" s="87">
        <v>28</v>
      </c>
      <c r="C85" s="123" t="s">
        <v>9</v>
      </c>
      <c r="D85" s="124" t="s">
        <v>117</v>
      </c>
      <c r="E85" s="175">
        <v>76</v>
      </c>
      <c r="F85" s="101">
        <v>10</v>
      </c>
      <c r="G85" s="16"/>
      <c r="H85" s="102">
        <f t="shared" si="42"/>
        <v>5</v>
      </c>
      <c r="I85" s="101">
        <v>5</v>
      </c>
      <c r="J85" s="16"/>
      <c r="K85" s="102">
        <f t="shared" si="43"/>
        <v>10</v>
      </c>
      <c r="L85" s="101">
        <v>10</v>
      </c>
      <c r="M85" s="16" t="s">
        <v>180</v>
      </c>
      <c r="N85" s="102">
        <f t="shared" si="44"/>
        <v>0</v>
      </c>
      <c r="O85" s="246">
        <v>6</v>
      </c>
      <c r="P85" s="41"/>
      <c r="Q85" s="102">
        <f t="shared" si="45"/>
        <v>9</v>
      </c>
      <c r="R85" s="246">
        <v>10</v>
      </c>
      <c r="S85" s="41"/>
      <c r="T85" s="102">
        <f t="shared" si="46"/>
        <v>5</v>
      </c>
      <c r="U85" s="246" t="s">
        <v>23</v>
      </c>
      <c r="V85" s="41"/>
      <c r="W85" s="102">
        <f t="shared" si="47"/>
        <v>0</v>
      </c>
      <c r="X85" s="57">
        <f t="shared" si="50"/>
        <v>29</v>
      </c>
      <c r="Y85" s="79">
        <f t="shared" si="48"/>
        <v>11</v>
      </c>
      <c r="Z85" s="24">
        <f>+X84+X85</f>
        <v>51</v>
      </c>
      <c r="AA85" s="29">
        <f>RANK(Z85,Z$73:Z$85)</f>
        <v>5</v>
      </c>
      <c r="AB85" s="34">
        <f>Z85-SMALL(BA84:BF85,1)-SMALL(BA84:BF85,2)</f>
        <v>51</v>
      </c>
      <c r="AC85" s="35">
        <f>RANK(AB85,AB$73:AB$85)</f>
        <v>5</v>
      </c>
      <c r="AD85" s="49"/>
      <c r="AE85" s="49"/>
      <c r="AZ85" s="117"/>
      <c r="BA85" s="41">
        <f t="shared" si="51"/>
        <v>5</v>
      </c>
      <c r="BB85" s="41">
        <f t="shared" si="52"/>
        <v>10</v>
      </c>
      <c r="BC85" s="41">
        <f t="shared" si="53"/>
        <v>0</v>
      </c>
      <c r="BD85" s="41">
        <f t="shared" si="54"/>
        <v>9</v>
      </c>
      <c r="BE85" s="41">
        <f t="shared" si="55"/>
        <v>5</v>
      </c>
      <c r="BF85" s="94">
        <f t="shared" si="49"/>
        <v>0</v>
      </c>
    </row>
    <row r="86" spans="2:27" s="4" customFormat="1" ht="15.75" customHeight="1" thickBot="1">
      <c r="B86" s="3"/>
      <c r="C86" s="3"/>
      <c r="D86" s="3"/>
      <c r="E86" s="53"/>
      <c r="F86" s="31"/>
      <c r="G86" s="196" t="s">
        <v>16</v>
      </c>
      <c r="H86" s="197"/>
      <c r="I86" s="197"/>
      <c r="J86" s="51"/>
      <c r="K86" s="51"/>
      <c r="L86" s="196" t="s">
        <v>118</v>
      </c>
      <c r="M86" s="31"/>
      <c r="N86" s="31"/>
      <c r="O86" s="31"/>
      <c r="P86" s="31"/>
      <c r="Q86" s="196" t="s">
        <v>122</v>
      </c>
      <c r="R86" s="196"/>
      <c r="S86" s="31"/>
      <c r="T86" s="211"/>
      <c r="U86" s="31"/>
      <c r="V86" s="31"/>
      <c r="W86" s="31"/>
      <c r="X86" s="3"/>
      <c r="Y86" s="3"/>
      <c r="Z86" s="3"/>
      <c r="AA86" s="3"/>
    </row>
    <row r="87" spans="2:27" s="3" customFormat="1" ht="12.75">
      <c r="B87" s="4"/>
      <c r="C87" s="4"/>
      <c r="D87" s="98" t="s">
        <v>72</v>
      </c>
      <c r="E87" s="10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10"/>
      <c r="AA87" s="73"/>
    </row>
    <row r="88" spans="2:27" s="3" customFormat="1" ht="13.5" thickBot="1">
      <c r="B88" s="4"/>
      <c r="C88" s="4"/>
      <c r="D88" s="99"/>
      <c r="E88" s="111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3"/>
      <c r="AA88" s="73"/>
    </row>
    <row r="89" spans="26:27" s="3" customFormat="1" ht="13.5" thickBot="1">
      <c r="Z89" s="10"/>
      <c r="AA89" s="10"/>
    </row>
    <row r="90" spans="2:31" s="3" customFormat="1" ht="15" customHeight="1" thickBot="1">
      <c r="B90" s="83"/>
      <c r="C90" s="58"/>
      <c r="D90" s="58"/>
      <c r="E90" s="59"/>
      <c r="F90" s="6"/>
      <c r="G90" s="6"/>
      <c r="H90" s="7"/>
      <c r="I90" s="7" t="s">
        <v>0</v>
      </c>
      <c r="J90" s="7"/>
      <c r="K90" s="7" t="s">
        <v>1</v>
      </c>
      <c r="L90" s="7"/>
      <c r="M90" s="7" t="s">
        <v>2</v>
      </c>
      <c r="N90" s="7"/>
      <c r="O90" s="7" t="s">
        <v>13</v>
      </c>
      <c r="P90" s="7"/>
      <c r="Q90" s="7" t="s">
        <v>2</v>
      </c>
      <c r="R90" s="7"/>
      <c r="S90" s="7" t="s">
        <v>3</v>
      </c>
      <c r="T90" s="7"/>
      <c r="U90" s="7"/>
      <c r="V90" s="7"/>
      <c r="W90" s="8"/>
      <c r="X90" s="22"/>
      <c r="Y90" s="22"/>
      <c r="Z90" s="48"/>
      <c r="AA90" s="48"/>
      <c r="AB90" s="49"/>
      <c r="AC90" s="49"/>
      <c r="AD90" s="49"/>
      <c r="AE90" s="49"/>
    </row>
    <row r="91" spans="2:31" s="3" customFormat="1" ht="15" customHeight="1" thickBot="1">
      <c r="B91" s="84"/>
      <c r="C91" s="82" t="s">
        <v>89</v>
      </c>
      <c r="D91" s="60"/>
      <c r="E91" s="61"/>
      <c r="F91" s="120" t="s">
        <v>147</v>
      </c>
      <c r="G91" s="120"/>
      <c r="H91" s="300" t="s">
        <v>82</v>
      </c>
      <c r="I91" s="309" t="s">
        <v>148</v>
      </c>
      <c r="J91" s="310"/>
      <c r="K91" s="300" t="s">
        <v>81</v>
      </c>
      <c r="L91" s="120" t="s">
        <v>149</v>
      </c>
      <c r="M91" s="120"/>
      <c r="N91" s="316" t="s">
        <v>81</v>
      </c>
      <c r="O91" s="309" t="s">
        <v>150</v>
      </c>
      <c r="P91" s="315"/>
      <c r="Q91" s="316" t="s">
        <v>81</v>
      </c>
      <c r="R91" s="120" t="s">
        <v>151</v>
      </c>
      <c r="S91" s="120"/>
      <c r="T91" s="316" t="s">
        <v>173</v>
      </c>
      <c r="U91" s="120" t="s">
        <v>152</v>
      </c>
      <c r="V91" s="299"/>
      <c r="W91" s="300" t="s">
        <v>82</v>
      </c>
      <c r="X91" s="321" t="s">
        <v>41</v>
      </c>
      <c r="Y91" s="322"/>
      <c r="Z91" s="64"/>
      <c r="AA91" s="56" t="s">
        <v>38</v>
      </c>
      <c r="AB91" s="6"/>
      <c r="AC91" s="55"/>
      <c r="AD91" s="49"/>
      <c r="AE91" s="49"/>
    </row>
    <row r="92" spans="2:31" s="3" customFormat="1" ht="15" customHeight="1" thickBot="1">
      <c r="B92" s="85"/>
      <c r="C92" s="62"/>
      <c r="D92" s="62"/>
      <c r="E92" s="63"/>
      <c r="F92" s="317" t="s">
        <v>61</v>
      </c>
      <c r="G92" s="317"/>
      <c r="H92" s="318"/>
      <c r="I92" s="50" t="s">
        <v>51</v>
      </c>
      <c r="J92" s="50"/>
      <c r="K92" s="318"/>
      <c r="L92" s="214" t="s">
        <v>178</v>
      </c>
      <c r="M92" s="50"/>
      <c r="N92" s="318"/>
      <c r="O92" s="50" t="s">
        <v>62</v>
      </c>
      <c r="P92" s="50"/>
      <c r="Q92" s="320"/>
      <c r="R92" s="50" t="s">
        <v>50</v>
      </c>
      <c r="S92" s="50"/>
      <c r="T92" s="320"/>
      <c r="U92" s="50" t="s">
        <v>51</v>
      </c>
      <c r="V92" s="211"/>
      <c r="W92" s="270"/>
      <c r="X92" s="323" t="s">
        <v>42</v>
      </c>
      <c r="Y92" s="324"/>
      <c r="Z92" s="325" t="s">
        <v>37</v>
      </c>
      <c r="AA92" s="326"/>
      <c r="AB92" s="327" t="s">
        <v>39</v>
      </c>
      <c r="AC92" s="326"/>
      <c r="AD92" s="49"/>
      <c r="AE92" s="49"/>
    </row>
    <row r="93" spans="2:31" s="3" customFormat="1" ht="15" customHeight="1" thickBot="1">
      <c r="B93" s="88" t="s">
        <v>59</v>
      </c>
      <c r="C93" s="19" t="s">
        <v>8</v>
      </c>
      <c r="D93" s="66" t="s">
        <v>4</v>
      </c>
      <c r="E93" s="19" t="s">
        <v>14</v>
      </c>
      <c r="F93" s="11" t="s">
        <v>5</v>
      </c>
      <c r="G93" s="12" t="s">
        <v>15</v>
      </c>
      <c r="H93" s="13" t="s">
        <v>7</v>
      </c>
      <c r="I93" s="11" t="s">
        <v>5</v>
      </c>
      <c r="J93" s="12" t="s">
        <v>15</v>
      </c>
      <c r="K93" s="13" t="s">
        <v>7</v>
      </c>
      <c r="L93" s="20" t="s">
        <v>5</v>
      </c>
      <c r="M93" s="12" t="s">
        <v>15</v>
      </c>
      <c r="N93" s="13" t="s">
        <v>7</v>
      </c>
      <c r="O93" s="11" t="s">
        <v>5</v>
      </c>
      <c r="P93" s="12" t="s">
        <v>15</v>
      </c>
      <c r="Q93" s="13" t="s">
        <v>7</v>
      </c>
      <c r="R93" s="20" t="s">
        <v>5</v>
      </c>
      <c r="S93" s="12" t="s">
        <v>15</v>
      </c>
      <c r="T93" s="13" t="s">
        <v>7</v>
      </c>
      <c r="U93" s="11" t="s">
        <v>5</v>
      </c>
      <c r="V93" s="12" t="s">
        <v>15</v>
      </c>
      <c r="W93" s="13" t="s">
        <v>7</v>
      </c>
      <c r="X93" s="65" t="s">
        <v>12</v>
      </c>
      <c r="Y93" s="72" t="s">
        <v>40</v>
      </c>
      <c r="Z93" s="18" t="s">
        <v>12</v>
      </c>
      <c r="AA93" s="27" t="s">
        <v>40</v>
      </c>
      <c r="AB93" s="18" t="s">
        <v>12</v>
      </c>
      <c r="AC93" s="27" t="s">
        <v>40</v>
      </c>
      <c r="AD93" s="49"/>
      <c r="AE93" s="49"/>
    </row>
    <row r="94" spans="2:58" s="3" customFormat="1" ht="15" customHeight="1">
      <c r="B94" s="86"/>
      <c r="C94" s="187" t="s">
        <v>133</v>
      </c>
      <c r="D94" s="188" t="s">
        <v>104</v>
      </c>
      <c r="E94" s="190">
        <v>88</v>
      </c>
      <c r="F94" s="100">
        <v>8</v>
      </c>
      <c r="G94" s="14"/>
      <c r="H94" s="15">
        <f aca="true" t="shared" si="56" ref="H94:H101">INT(IF((LOOKUP(F94,$AX$6:$AX$20,$AY$6:$AY$20)-IF(G94="sc",5,0))&lt;0,0,(LOOKUP(F94,$AX$6:$AX$20,$AY$6:$AY$20)-IF(G94="sc",5,0)))/IF(G94="ps",2,1))</f>
        <v>7</v>
      </c>
      <c r="I94" s="100">
        <v>9</v>
      </c>
      <c r="J94" s="14"/>
      <c r="K94" s="15">
        <f aca="true" t="shared" si="57" ref="K94:K101">INT(IF((LOOKUP(I94,$AX$6:$AX$20,$AY$6:$AY$20)-IF(J94="sc",5,0))&lt;0,0,(LOOKUP(I94,$AX$6:$AX$20,$AY$6:$AY$20)-IF(J94="sc",5,0)))/IF(J94="ps",2,1))</f>
        <v>6</v>
      </c>
      <c r="L94" s="100">
        <v>11</v>
      </c>
      <c r="M94" s="14"/>
      <c r="N94" s="15">
        <f aca="true" t="shared" si="58" ref="N94:N101">INT(IF((LOOKUP(L94,$AX$6:$AX$20,$AY$6:$AY$20)-IF(M94="sc",5,0))&lt;0,0,(LOOKUP(L94,$AX$6:$AX$20,$AY$6:$AY$20)-IF(M94="sc",5,0)))/IF(M94="ps",2,1))</f>
        <v>4</v>
      </c>
      <c r="O94" s="100">
        <v>9</v>
      </c>
      <c r="P94" s="14"/>
      <c r="Q94" s="15">
        <f aca="true" t="shared" si="59" ref="Q94:Q101">INT(IF((LOOKUP(O94,$AX$6:$AX$20,$AY$6:$AY$20)-IF(P94="sc",5,0))&lt;0,0,(LOOKUP(O94,$AX$6:$AX$20,$AY$6:$AY$20)-IF(P94="sc",5,0)))/IF(P94="ps",2,1))</f>
        <v>6</v>
      </c>
      <c r="R94" s="100">
        <v>10</v>
      </c>
      <c r="S94" s="14"/>
      <c r="T94" s="15">
        <f aca="true" t="shared" si="60" ref="T94:T101">INT(IF((LOOKUP(R94,$AX$6:$AX$20,$AY$6:$AY$20)-IF(S94="sc",5,0))&lt;0,0,(LOOKUP(R94,$AX$6:$AX$20,$AY$6:$AY$20)-IF(S94="sc",5,0)))/IF(S94="ps",2,1))</f>
        <v>5</v>
      </c>
      <c r="U94" s="100">
        <v>6</v>
      </c>
      <c r="V94" s="14"/>
      <c r="W94" s="15">
        <f aca="true" t="shared" si="61" ref="W94:W101">INT(IF((LOOKUP(U94,$AX$6:$AX$20,$AY$6:$AY$20)-IF(V94="sc",5,0))&lt;0,0,(LOOKUP(U94,$AX$6:$AX$20,$AY$6:$AY$20)-IF(V94="sc",5,0)))/IF(V94="ps",2,1))</f>
        <v>9</v>
      </c>
      <c r="X94" s="9">
        <f>+H94+K94+N94+Q94+T94+W94</f>
        <v>37</v>
      </c>
      <c r="Y94" s="78">
        <f aca="true" t="shared" si="62" ref="Y94:Y107">RANK(X94,X$94:X$107)</f>
        <v>9</v>
      </c>
      <c r="Z94" s="201"/>
      <c r="AA94" s="28"/>
      <c r="AB94" s="32"/>
      <c r="AC94" s="33"/>
      <c r="AD94" s="49"/>
      <c r="AE94" s="49"/>
      <c r="AZ94" s="42" t="s">
        <v>28</v>
      </c>
      <c r="BA94" s="39">
        <f>IF($AB$1&gt;0,H94," ")</f>
        <v>7</v>
      </c>
      <c r="BB94" s="39">
        <f>IF($AB$1&gt;1,K94," ")</f>
        <v>6</v>
      </c>
      <c r="BC94" s="39">
        <f>IF($AB$1&gt;2,N94," ")</f>
        <v>4</v>
      </c>
      <c r="BD94" s="39">
        <f>IF($AB$1&gt;3,Q94," ")</f>
        <v>6</v>
      </c>
      <c r="BE94" s="39">
        <f>IF($AB$1&gt;4,T94," ")</f>
        <v>5</v>
      </c>
      <c r="BF94" s="116">
        <f aca="true" t="shared" si="63" ref="BF94:BF107">IF($AB$1&gt;5,W94," ")</f>
        <v>9</v>
      </c>
    </row>
    <row r="95" spans="2:58" s="3" customFormat="1" ht="15" customHeight="1" thickBot="1">
      <c r="B95" s="87">
        <v>29</v>
      </c>
      <c r="C95" s="177"/>
      <c r="D95" s="189" t="s">
        <v>105</v>
      </c>
      <c r="E95" s="195">
        <v>70</v>
      </c>
      <c r="F95" s="101">
        <v>2</v>
      </c>
      <c r="G95" s="16" t="s">
        <v>177</v>
      </c>
      <c r="H95" s="102">
        <f t="shared" si="56"/>
        <v>16</v>
      </c>
      <c r="I95" s="101">
        <v>5</v>
      </c>
      <c r="J95" s="16"/>
      <c r="K95" s="102">
        <f t="shared" si="57"/>
        <v>10</v>
      </c>
      <c r="L95" s="101">
        <v>7</v>
      </c>
      <c r="M95" s="16"/>
      <c r="N95" s="102">
        <f t="shared" si="58"/>
        <v>8</v>
      </c>
      <c r="O95" s="101">
        <v>4</v>
      </c>
      <c r="P95" s="16"/>
      <c r="Q95" s="102">
        <f t="shared" si="59"/>
        <v>12</v>
      </c>
      <c r="R95" s="101">
        <v>3</v>
      </c>
      <c r="S95" s="16"/>
      <c r="T95" s="102">
        <f t="shared" si="60"/>
        <v>14</v>
      </c>
      <c r="U95" s="101">
        <v>4</v>
      </c>
      <c r="V95" s="16"/>
      <c r="W95" s="102">
        <f t="shared" si="61"/>
        <v>12</v>
      </c>
      <c r="X95" s="9">
        <f aca="true" t="shared" si="64" ref="X95:X107">+H95+K95+N95+Q95+T95+W95</f>
        <v>72</v>
      </c>
      <c r="Y95" s="79">
        <f t="shared" si="62"/>
        <v>3</v>
      </c>
      <c r="Z95" s="202">
        <f>+X94+X95</f>
        <v>109</v>
      </c>
      <c r="AA95" s="29">
        <f>RANK(Z95,Z$95:Z$107)</f>
        <v>2</v>
      </c>
      <c r="AB95" s="34">
        <f>Z95-SMALL(BA94:BF95,1)-SMALL(BA94:BF95,2)</f>
        <v>100</v>
      </c>
      <c r="AC95" s="35">
        <f>RANK(AB95,AB$95:AB$107)</f>
        <v>3</v>
      </c>
      <c r="AD95" s="49"/>
      <c r="AE95" s="49"/>
      <c r="AZ95" s="43"/>
      <c r="BA95" s="41">
        <f aca="true" t="shared" si="65" ref="BA95:BA107">IF($AB$1&gt;0,H95," ")</f>
        <v>16</v>
      </c>
      <c r="BB95" s="41">
        <f aca="true" t="shared" si="66" ref="BB95:BB107">IF($AB$1&gt;1,K95," ")</f>
        <v>10</v>
      </c>
      <c r="BC95" s="41">
        <f aca="true" t="shared" si="67" ref="BC95:BC107">IF($AB$1&gt;2,N95," ")</f>
        <v>8</v>
      </c>
      <c r="BD95" s="41">
        <f aca="true" t="shared" si="68" ref="BD95:BD107">IF($AB$1&gt;3,Q95," ")</f>
        <v>12</v>
      </c>
      <c r="BE95" s="41">
        <f aca="true" t="shared" si="69" ref="BE95:BE107">IF($AB$1&gt;4,T95," ")</f>
        <v>14</v>
      </c>
      <c r="BF95" s="94">
        <f t="shared" si="63"/>
        <v>12</v>
      </c>
    </row>
    <row r="96" spans="2:58" s="3" customFormat="1" ht="15" customHeight="1">
      <c r="B96" s="86"/>
      <c r="C96" s="262" t="s">
        <v>127</v>
      </c>
      <c r="D96" s="198" t="s">
        <v>128</v>
      </c>
      <c r="E96" s="236">
        <v>72</v>
      </c>
      <c r="F96" s="100">
        <v>4</v>
      </c>
      <c r="G96" s="103"/>
      <c r="H96" s="104">
        <f t="shared" si="56"/>
        <v>12</v>
      </c>
      <c r="I96" s="100">
        <v>8</v>
      </c>
      <c r="J96" s="103"/>
      <c r="K96" s="104">
        <f t="shared" si="57"/>
        <v>7</v>
      </c>
      <c r="L96" s="100">
        <v>3</v>
      </c>
      <c r="M96" s="103"/>
      <c r="N96" s="104">
        <f t="shared" si="58"/>
        <v>14</v>
      </c>
      <c r="O96" s="100">
        <v>6</v>
      </c>
      <c r="P96" s="103"/>
      <c r="Q96" s="104">
        <f t="shared" si="59"/>
        <v>9</v>
      </c>
      <c r="R96" s="100">
        <v>5</v>
      </c>
      <c r="S96" s="103"/>
      <c r="T96" s="104">
        <f t="shared" si="60"/>
        <v>10</v>
      </c>
      <c r="U96" s="100">
        <v>5</v>
      </c>
      <c r="V96" s="103"/>
      <c r="W96" s="104">
        <f t="shared" si="61"/>
        <v>10</v>
      </c>
      <c r="X96" s="77">
        <f t="shared" si="64"/>
        <v>62</v>
      </c>
      <c r="Y96" s="78">
        <f t="shared" si="62"/>
        <v>5</v>
      </c>
      <c r="Z96" s="26"/>
      <c r="AA96" s="30"/>
      <c r="AB96" s="36"/>
      <c r="AC96" s="37"/>
      <c r="AD96" s="49"/>
      <c r="AE96" s="49"/>
      <c r="AZ96" s="42" t="s">
        <v>29</v>
      </c>
      <c r="BA96" s="39">
        <f t="shared" si="65"/>
        <v>12</v>
      </c>
      <c r="BB96" s="39">
        <f t="shared" si="66"/>
        <v>7</v>
      </c>
      <c r="BC96" s="39">
        <f t="shared" si="67"/>
        <v>14</v>
      </c>
      <c r="BD96" s="39">
        <f t="shared" si="68"/>
        <v>9</v>
      </c>
      <c r="BE96" s="39">
        <f t="shared" si="69"/>
        <v>10</v>
      </c>
      <c r="BF96" s="116">
        <f t="shared" si="63"/>
        <v>10</v>
      </c>
    </row>
    <row r="97" spans="2:58" s="3" customFormat="1" ht="15" customHeight="1" thickBot="1">
      <c r="B97" s="87">
        <v>30</v>
      </c>
      <c r="C97" s="263"/>
      <c r="D97" s="237" t="s">
        <v>129</v>
      </c>
      <c r="E97" s="238">
        <v>84</v>
      </c>
      <c r="F97" s="101">
        <v>6</v>
      </c>
      <c r="G97" s="105"/>
      <c r="H97" s="106">
        <f t="shared" si="56"/>
        <v>9</v>
      </c>
      <c r="I97" s="101">
        <v>7</v>
      </c>
      <c r="J97" s="105"/>
      <c r="K97" s="106">
        <f t="shared" si="57"/>
        <v>8</v>
      </c>
      <c r="L97" s="101">
        <v>9</v>
      </c>
      <c r="M97" s="105"/>
      <c r="N97" s="106">
        <f t="shared" si="58"/>
        <v>6</v>
      </c>
      <c r="O97" s="101">
        <v>7</v>
      </c>
      <c r="P97" s="105"/>
      <c r="Q97" s="106">
        <f t="shared" si="59"/>
        <v>8</v>
      </c>
      <c r="R97" s="101">
        <v>6</v>
      </c>
      <c r="S97" s="105"/>
      <c r="T97" s="106">
        <f t="shared" si="60"/>
        <v>9</v>
      </c>
      <c r="U97" s="101">
        <v>8</v>
      </c>
      <c r="V97" s="105"/>
      <c r="W97" s="106">
        <f t="shared" si="61"/>
        <v>7</v>
      </c>
      <c r="X97" s="57">
        <f t="shared" si="64"/>
        <v>47</v>
      </c>
      <c r="Y97" s="79">
        <f t="shared" si="62"/>
        <v>7</v>
      </c>
      <c r="Z97" s="202">
        <f>+X96+X97</f>
        <v>109</v>
      </c>
      <c r="AA97" s="29">
        <f>RANK(Z97,Z$95:Z$107)</f>
        <v>2</v>
      </c>
      <c r="AB97" s="34">
        <f>Z97-SMALL(BA96:BF97,1)-SMALL(BA96:BF97,2)</f>
        <v>96</v>
      </c>
      <c r="AC97" s="35">
        <f>RANK(AB97,AB$95:AB$107)</f>
        <v>4</v>
      </c>
      <c r="AD97" s="49"/>
      <c r="AE97" s="49"/>
      <c r="AZ97" s="43"/>
      <c r="BA97" s="41">
        <f t="shared" si="65"/>
        <v>9</v>
      </c>
      <c r="BB97" s="41">
        <f t="shared" si="66"/>
        <v>8</v>
      </c>
      <c r="BC97" s="41">
        <f t="shared" si="67"/>
        <v>6</v>
      </c>
      <c r="BD97" s="41">
        <f t="shared" si="68"/>
        <v>8</v>
      </c>
      <c r="BE97" s="41">
        <f t="shared" si="69"/>
        <v>9</v>
      </c>
      <c r="BF97" s="94">
        <f t="shared" si="63"/>
        <v>7</v>
      </c>
    </row>
    <row r="98" spans="2:58" s="3" customFormat="1" ht="15" customHeight="1">
      <c r="B98" s="162"/>
      <c r="C98" s="187" t="s">
        <v>110</v>
      </c>
      <c r="D98" s="193" t="s">
        <v>111</v>
      </c>
      <c r="E98" s="191">
        <v>80</v>
      </c>
      <c r="F98" s="100">
        <v>5</v>
      </c>
      <c r="G98" s="14"/>
      <c r="H98" s="15">
        <f t="shared" si="56"/>
        <v>10</v>
      </c>
      <c r="I98" s="100">
        <v>3</v>
      </c>
      <c r="J98" s="14"/>
      <c r="K98" s="15">
        <f t="shared" si="57"/>
        <v>14</v>
      </c>
      <c r="L98" s="100">
        <v>5</v>
      </c>
      <c r="M98" s="14"/>
      <c r="N98" s="15">
        <f t="shared" si="58"/>
        <v>10</v>
      </c>
      <c r="O98" s="100">
        <v>8</v>
      </c>
      <c r="P98" s="14"/>
      <c r="Q98" s="15">
        <f t="shared" si="59"/>
        <v>7</v>
      </c>
      <c r="R98" s="100">
        <v>8</v>
      </c>
      <c r="S98" s="14"/>
      <c r="T98" s="15">
        <f t="shared" si="60"/>
        <v>7</v>
      </c>
      <c r="U98" s="100">
        <v>3</v>
      </c>
      <c r="V98" s="14"/>
      <c r="W98" s="15">
        <f t="shared" si="61"/>
        <v>14</v>
      </c>
      <c r="X98" s="9">
        <f t="shared" si="64"/>
        <v>62</v>
      </c>
      <c r="Y98" s="78">
        <f t="shared" si="62"/>
        <v>5</v>
      </c>
      <c r="Z98" s="26"/>
      <c r="AA98" s="30"/>
      <c r="AB98" s="36"/>
      <c r="AC98" s="37"/>
      <c r="AD98" s="49"/>
      <c r="AE98" s="49"/>
      <c r="AZ98" s="42" t="s">
        <v>30</v>
      </c>
      <c r="BA98" s="39">
        <f t="shared" si="65"/>
        <v>10</v>
      </c>
      <c r="BB98" s="39">
        <f t="shared" si="66"/>
        <v>14</v>
      </c>
      <c r="BC98" s="39">
        <f t="shared" si="67"/>
        <v>10</v>
      </c>
      <c r="BD98" s="39">
        <f t="shared" si="68"/>
        <v>7</v>
      </c>
      <c r="BE98" s="39">
        <f t="shared" si="69"/>
        <v>7</v>
      </c>
      <c r="BF98" s="116">
        <f t="shared" si="63"/>
        <v>14</v>
      </c>
    </row>
    <row r="99" spans="2:58" s="3" customFormat="1" ht="15" customHeight="1" thickBot="1">
      <c r="B99" s="163">
        <v>31</v>
      </c>
      <c r="C99" s="182"/>
      <c r="D99" s="194" t="s">
        <v>156</v>
      </c>
      <c r="E99" s="192">
        <v>77</v>
      </c>
      <c r="F99" s="101">
        <v>10</v>
      </c>
      <c r="G99" s="16"/>
      <c r="H99" s="102">
        <f t="shared" si="56"/>
        <v>5</v>
      </c>
      <c r="I99" s="101">
        <v>10</v>
      </c>
      <c r="J99" s="16"/>
      <c r="K99" s="102">
        <f t="shared" si="57"/>
        <v>5</v>
      </c>
      <c r="L99" s="101" t="s">
        <v>23</v>
      </c>
      <c r="M99" s="16"/>
      <c r="N99" s="102">
        <f t="shared" si="58"/>
        <v>0</v>
      </c>
      <c r="O99" s="246" t="s">
        <v>23</v>
      </c>
      <c r="P99" s="41"/>
      <c r="Q99" s="102">
        <f t="shared" si="59"/>
        <v>0</v>
      </c>
      <c r="R99" s="246">
        <v>11</v>
      </c>
      <c r="S99" s="41"/>
      <c r="T99" s="102">
        <f t="shared" si="60"/>
        <v>4</v>
      </c>
      <c r="U99" s="246" t="s">
        <v>23</v>
      </c>
      <c r="V99" s="41"/>
      <c r="W99" s="102">
        <f t="shared" si="61"/>
        <v>0</v>
      </c>
      <c r="X99" s="9">
        <f t="shared" si="64"/>
        <v>14</v>
      </c>
      <c r="Y99" s="79">
        <f t="shared" si="62"/>
        <v>11</v>
      </c>
      <c r="Z99" s="202">
        <f>+X98+X99</f>
        <v>76</v>
      </c>
      <c r="AA99" s="29">
        <f>RANK(Z99,Z$95:Z$107)</f>
        <v>5</v>
      </c>
      <c r="AB99" s="34">
        <f>Z99-SMALL(BA98:BF99,1)-SMALL(BA98:BF99,2)</f>
        <v>76</v>
      </c>
      <c r="AC99" s="35">
        <f>RANK(AB99,AB$95:AB$107)</f>
        <v>5</v>
      </c>
      <c r="AD99" s="49"/>
      <c r="AE99" s="49"/>
      <c r="AZ99" s="43"/>
      <c r="BA99" s="41">
        <f t="shared" si="65"/>
        <v>5</v>
      </c>
      <c r="BB99" s="41">
        <f t="shared" si="66"/>
        <v>5</v>
      </c>
      <c r="BC99" s="41">
        <f t="shared" si="67"/>
        <v>0</v>
      </c>
      <c r="BD99" s="41">
        <f t="shared" si="68"/>
        <v>0</v>
      </c>
      <c r="BE99" s="41">
        <f t="shared" si="69"/>
        <v>4</v>
      </c>
      <c r="BF99" s="94">
        <f t="shared" si="63"/>
        <v>0</v>
      </c>
    </row>
    <row r="100" spans="2:58" s="3" customFormat="1" ht="15" customHeight="1">
      <c r="B100" s="86"/>
      <c r="C100" s="264" t="s">
        <v>140</v>
      </c>
      <c r="D100" s="265" t="s">
        <v>141</v>
      </c>
      <c r="E100" s="266">
        <v>62</v>
      </c>
      <c r="F100" s="100">
        <v>1</v>
      </c>
      <c r="G100" s="103"/>
      <c r="H100" s="104">
        <f t="shared" si="56"/>
        <v>20</v>
      </c>
      <c r="I100" s="100">
        <v>6</v>
      </c>
      <c r="J100" s="103"/>
      <c r="K100" s="104">
        <f t="shared" si="57"/>
        <v>9</v>
      </c>
      <c r="L100" s="100" t="s">
        <v>23</v>
      </c>
      <c r="M100" s="103"/>
      <c r="N100" s="104">
        <f t="shared" si="58"/>
        <v>0</v>
      </c>
      <c r="O100" s="100">
        <v>10</v>
      </c>
      <c r="P100" s="103"/>
      <c r="Q100" s="104">
        <f t="shared" si="59"/>
        <v>5</v>
      </c>
      <c r="R100" s="100" t="s">
        <v>23</v>
      </c>
      <c r="S100" s="103"/>
      <c r="T100" s="104">
        <f t="shared" si="60"/>
        <v>0</v>
      </c>
      <c r="U100" s="100">
        <v>7</v>
      </c>
      <c r="V100" s="103"/>
      <c r="W100" s="104">
        <f t="shared" si="61"/>
        <v>8</v>
      </c>
      <c r="X100" s="77">
        <f t="shared" si="64"/>
        <v>42</v>
      </c>
      <c r="Y100" s="78">
        <f t="shared" si="62"/>
        <v>8</v>
      </c>
      <c r="Z100" s="26"/>
      <c r="AA100" s="30"/>
      <c r="AB100" s="38"/>
      <c r="AC100" s="37"/>
      <c r="AD100" s="49"/>
      <c r="AE100" s="49"/>
      <c r="AZ100" s="42" t="s">
        <v>31</v>
      </c>
      <c r="BA100" s="39">
        <f t="shared" si="65"/>
        <v>20</v>
      </c>
      <c r="BB100" s="39">
        <f t="shared" si="66"/>
        <v>9</v>
      </c>
      <c r="BC100" s="39">
        <f t="shared" si="67"/>
        <v>0</v>
      </c>
      <c r="BD100" s="39">
        <f t="shared" si="68"/>
        <v>5</v>
      </c>
      <c r="BE100" s="39">
        <f t="shared" si="69"/>
        <v>0</v>
      </c>
      <c r="BF100" s="116">
        <f t="shared" si="63"/>
        <v>8</v>
      </c>
    </row>
    <row r="101" spans="2:58" s="3" customFormat="1" ht="15" customHeight="1" thickBot="1">
      <c r="B101" s="87">
        <v>32</v>
      </c>
      <c r="C101" s="267"/>
      <c r="D101" s="268" t="s">
        <v>142</v>
      </c>
      <c r="E101" s="269">
        <v>77</v>
      </c>
      <c r="F101" s="101">
        <v>3</v>
      </c>
      <c r="G101" s="105"/>
      <c r="H101" s="106">
        <f t="shared" si="56"/>
        <v>14</v>
      </c>
      <c r="I101" s="101">
        <v>4</v>
      </c>
      <c r="J101" s="105"/>
      <c r="K101" s="106">
        <f t="shared" si="57"/>
        <v>12</v>
      </c>
      <c r="L101" s="101">
        <v>4</v>
      </c>
      <c r="M101" s="105"/>
      <c r="N101" s="106">
        <f t="shared" si="58"/>
        <v>12</v>
      </c>
      <c r="O101" s="101">
        <v>3</v>
      </c>
      <c r="P101" s="105"/>
      <c r="Q101" s="106">
        <f t="shared" si="59"/>
        <v>14</v>
      </c>
      <c r="R101" s="101">
        <v>4</v>
      </c>
      <c r="S101" s="105"/>
      <c r="T101" s="106">
        <f t="shared" si="60"/>
        <v>12</v>
      </c>
      <c r="U101" s="101" t="s">
        <v>23</v>
      </c>
      <c r="V101" s="105" t="s">
        <v>187</v>
      </c>
      <c r="W101" s="106">
        <f t="shared" si="61"/>
        <v>0</v>
      </c>
      <c r="X101" s="57">
        <f t="shared" si="64"/>
        <v>64</v>
      </c>
      <c r="Y101" s="79">
        <f t="shared" si="62"/>
        <v>4</v>
      </c>
      <c r="Z101" s="202">
        <f>+X100+X101</f>
        <v>106</v>
      </c>
      <c r="AA101" s="29">
        <f>RANK(Z101,Z$95:Z$107)</f>
        <v>4</v>
      </c>
      <c r="AB101" s="34">
        <f>Z101-SMALL(BA100:BF101,1)-SMALL(BA100:BF101,2)</f>
        <v>106</v>
      </c>
      <c r="AC101" s="35">
        <f>RANK(AB101,AB$95:AB$107)</f>
        <v>2</v>
      </c>
      <c r="AD101" s="49"/>
      <c r="AE101" s="49"/>
      <c r="AZ101" s="43"/>
      <c r="BA101" s="41">
        <f t="shared" si="65"/>
        <v>14</v>
      </c>
      <c r="BB101" s="41">
        <f t="shared" si="66"/>
        <v>12</v>
      </c>
      <c r="BC101" s="41">
        <f t="shared" si="67"/>
        <v>12</v>
      </c>
      <c r="BD101" s="41">
        <f t="shared" si="68"/>
        <v>14</v>
      </c>
      <c r="BE101" s="41">
        <f t="shared" si="69"/>
        <v>12</v>
      </c>
      <c r="BF101" s="94">
        <f t="shared" si="63"/>
        <v>0</v>
      </c>
    </row>
    <row r="102" spans="2:58" s="3" customFormat="1" ht="15" customHeight="1">
      <c r="B102" s="162"/>
      <c r="C102" s="155" t="s">
        <v>176</v>
      </c>
      <c r="D102" s="188" t="s">
        <v>174</v>
      </c>
      <c r="E102" s="190">
        <v>85</v>
      </c>
      <c r="F102" s="100">
        <v>12</v>
      </c>
      <c r="G102" s="14"/>
      <c r="H102" s="15">
        <f>INT(IF((LOOKUP(F102,$AX$6:$AX$20,$AY$6:$AY$20)-IF(G102="sc",5,0))&lt;0,0,(LOOKUP(F102,$AX$6:$AX$20,$AY$6:$AY$20)-IF(G102="sc",5,0)))/IF(G102="ps",2,1))</f>
        <v>3</v>
      </c>
      <c r="I102" s="100">
        <v>1</v>
      </c>
      <c r="J102" s="14" t="s">
        <v>177</v>
      </c>
      <c r="K102" s="15">
        <f>INT(IF((LOOKUP(I102,$AX$6:$AX$20,$AY$6:$AY$20)-IF(J102="sc",5,0))&lt;0,0,(LOOKUP(I102,$AX$6:$AX$20,$AY$6:$AY$20)-IF(J102="sc",5,0)))/IF(J102="ps",2,1))</f>
        <v>20</v>
      </c>
      <c r="L102" s="100">
        <v>1</v>
      </c>
      <c r="M102" s="14" t="s">
        <v>177</v>
      </c>
      <c r="N102" s="15">
        <f>INT(IF((LOOKUP(L102,$AX$6:$AX$20,$AY$6:$AY$20)-IF(M102="sc",5,0))&lt;0,0,(LOOKUP(L102,$AX$6:$AX$20,$AY$6:$AY$20)-IF(M102="sc",5,0)))/IF(M102="ps",2,1))</f>
        <v>20</v>
      </c>
      <c r="O102" s="100">
        <v>2</v>
      </c>
      <c r="P102" s="14"/>
      <c r="Q102" s="15">
        <f>INT(IF((LOOKUP(O102,$AX$6:$AX$20,$AY$6:$AY$20)-IF(P102="sc",5,0))&lt;0,0,(LOOKUP(O102,$AX$6:$AX$20,$AY$6:$AY$20)-IF(P102="sc",5,0)))/IF(P102="ps",2,1))</f>
        <v>16</v>
      </c>
      <c r="R102" s="100">
        <v>2</v>
      </c>
      <c r="S102" s="14"/>
      <c r="T102" s="15">
        <f>INT(IF((LOOKUP(R102,$AX$6:$AX$20,$AY$6:$AY$20)-IF(S102="sc",5,0))&lt;0,0,(LOOKUP(R102,$AX$6:$AX$20,$AY$6:$AY$20)-IF(S102="sc",5,0)))/IF(S102="ps",2,1))</f>
        <v>16</v>
      </c>
      <c r="U102" s="100">
        <v>2</v>
      </c>
      <c r="V102" s="14"/>
      <c r="W102" s="15">
        <f>INT(IF((LOOKUP(U102,$AX$6:$AX$20,$AY$6:$AY$20)-IF(V102="sc",5,0))&lt;0,0,(LOOKUP(U102,$AX$6:$AX$20,$AY$6:$AY$20)-IF(V102="sc",5,0)))/IF(V102="ps",2,1))</f>
        <v>16</v>
      </c>
      <c r="X102" s="9">
        <f t="shared" si="64"/>
        <v>91</v>
      </c>
      <c r="Y102" s="78">
        <f t="shared" si="62"/>
        <v>2</v>
      </c>
      <c r="Z102" s="26"/>
      <c r="AA102" s="30"/>
      <c r="AB102" s="36"/>
      <c r="AC102" s="37"/>
      <c r="AD102" s="49"/>
      <c r="AE102" s="49"/>
      <c r="AZ102" s="42" t="s">
        <v>32</v>
      </c>
      <c r="BA102" s="39">
        <f t="shared" si="65"/>
        <v>3</v>
      </c>
      <c r="BB102" s="39">
        <f t="shared" si="66"/>
        <v>20</v>
      </c>
      <c r="BC102" s="39">
        <f t="shared" si="67"/>
        <v>20</v>
      </c>
      <c r="BD102" s="39">
        <f t="shared" si="68"/>
        <v>16</v>
      </c>
      <c r="BE102" s="39">
        <f t="shared" si="69"/>
        <v>16</v>
      </c>
      <c r="BF102" s="116">
        <f t="shared" si="63"/>
        <v>16</v>
      </c>
    </row>
    <row r="103" spans="2:58" s="3" customFormat="1" ht="15" customHeight="1" thickBot="1">
      <c r="B103" s="163">
        <v>33</v>
      </c>
      <c r="C103" s="154"/>
      <c r="D103" s="189" t="s">
        <v>175</v>
      </c>
      <c r="E103" s="277">
        <v>70</v>
      </c>
      <c r="F103" s="101">
        <v>11</v>
      </c>
      <c r="G103" s="16"/>
      <c r="H103" s="102">
        <f>INT(IF((LOOKUP(F103,$AX$6:$AX$20,$AY$6:$AY$20)-IF(G103="sc",5,0))&lt;0,0,(LOOKUP(F103,$AX$6:$AX$20,$AY$6:$AY$20)-IF(G103="sc",5,0)))/IF(G103="ps",2,1))</f>
        <v>4</v>
      </c>
      <c r="I103" s="101">
        <v>2</v>
      </c>
      <c r="J103" s="16"/>
      <c r="K103" s="102">
        <f>INT(IF((LOOKUP(I103,$AX$6:$AX$20,$AY$6:$AY$20)-IF(J103="sc",5,0))&lt;0,0,(LOOKUP(I103,$AX$6:$AX$20,$AY$6:$AY$20)-IF(J103="sc",5,0)))/IF(J103="ps",2,1))</f>
        <v>16</v>
      </c>
      <c r="L103" s="101">
        <v>2</v>
      </c>
      <c r="M103" s="16"/>
      <c r="N103" s="102">
        <f>INT(IF((LOOKUP(L103,$AX$6:$AX$20,$AY$6:$AY$20)-IF(M103="sc",5,0))&lt;0,0,(LOOKUP(L103,$AX$6:$AX$20,$AY$6:$AY$20)-IF(M103="sc",5,0)))/IF(M103="ps",2,1))</f>
        <v>16</v>
      </c>
      <c r="O103" s="101">
        <v>1</v>
      </c>
      <c r="P103" s="16" t="s">
        <v>177</v>
      </c>
      <c r="Q103" s="102">
        <f>INT(IF((LOOKUP(O103,$AX$6:$AX$20,$AY$6:$AY$20)-IF(P103="sc",5,0))&lt;0,0,(LOOKUP(O103,$AX$6:$AX$20,$AY$6:$AY$20)-IF(P103="sc",5,0)))/IF(P103="ps",2,1))</f>
        <v>20</v>
      </c>
      <c r="R103" s="101">
        <v>1</v>
      </c>
      <c r="S103" s="16" t="s">
        <v>177</v>
      </c>
      <c r="T103" s="102">
        <f>INT(IF((LOOKUP(R103,$AX$6:$AX$20,$AY$6:$AY$20)-IF(S103="sc",5,0))&lt;0,0,(LOOKUP(R103,$AX$6:$AX$20,$AY$6:$AY$20)-IF(S103="sc",5,0)))/IF(S103="ps",2,1))</f>
        <v>20</v>
      </c>
      <c r="U103" s="101">
        <v>1</v>
      </c>
      <c r="V103" s="16" t="s">
        <v>177</v>
      </c>
      <c r="W103" s="102">
        <f>INT(IF((LOOKUP(U103,$AX$6:$AX$20,$AY$6:$AY$20)-IF(V103="sc",5,0))&lt;0,0,(LOOKUP(U103,$AX$6:$AX$20,$AY$6:$AY$20)-IF(V103="sc",5,0)))/IF(V103="ps",2,1))</f>
        <v>20</v>
      </c>
      <c r="X103" s="9">
        <f t="shared" si="64"/>
        <v>96</v>
      </c>
      <c r="Y103" s="79">
        <f t="shared" si="62"/>
        <v>1</v>
      </c>
      <c r="Z103" s="202">
        <f>+X102+X103</f>
        <v>187</v>
      </c>
      <c r="AA103" s="29">
        <f>RANK(Z103,Z$95:Z$107)</f>
        <v>1</v>
      </c>
      <c r="AB103" s="34">
        <f>Z103-SMALL(BA102:BF103,1)-SMALL(BA102:BF103,2)</f>
        <v>180</v>
      </c>
      <c r="AC103" s="35">
        <f>RANK(AB103,AB$95:AB$107)</f>
        <v>1</v>
      </c>
      <c r="AD103" s="49"/>
      <c r="AE103" s="49"/>
      <c r="AZ103" s="43"/>
      <c r="BA103" s="41">
        <f t="shared" si="65"/>
        <v>4</v>
      </c>
      <c r="BB103" s="41">
        <f t="shared" si="66"/>
        <v>16</v>
      </c>
      <c r="BC103" s="41">
        <f t="shared" si="67"/>
        <v>16</v>
      </c>
      <c r="BD103" s="41">
        <f t="shared" si="68"/>
        <v>20</v>
      </c>
      <c r="BE103" s="41">
        <f t="shared" si="69"/>
        <v>20</v>
      </c>
      <c r="BF103" s="94">
        <f t="shared" si="63"/>
        <v>20</v>
      </c>
    </row>
    <row r="104" spans="2:58" s="3" customFormat="1" ht="15" customHeight="1">
      <c r="B104" s="90"/>
      <c r="C104" s="303" t="s">
        <v>185</v>
      </c>
      <c r="D104" s="298" t="s">
        <v>184</v>
      </c>
      <c r="E104" s="295">
        <v>95</v>
      </c>
      <c r="F104" s="285" t="s">
        <v>23</v>
      </c>
      <c r="G104" s="287"/>
      <c r="H104" s="15">
        <v>0</v>
      </c>
      <c r="I104" s="285" t="s">
        <v>23</v>
      </c>
      <c r="J104" s="287"/>
      <c r="K104" s="15">
        <v>0</v>
      </c>
      <c r="L104" s="285" t="s">
        <v>23</v>
      </c>
      <c r="M104" s="287"/>
      <c r="N104" s="15">
        <v>0</v>
      </c>
      <c r="O104" s="100">
        <v>11</v>
      </c>
      <c r="P104" s="14"/>
      <c r="Q104" s="15">
        <v>4</v>
      </c>
      <c r="R104" s="100">
        <v>9</v>
      </c>
      <c r="S104" s="14"/>
      <c r="T104" s="15">
        <v>6</v>
      </c>
      <c r="U104" s="100" t="s">
        <v>23</v>
      </c>
      <c r="V104" s="14"/>
      <c r="W104" s="15">
        <v>0</v>
      </c>
      <c r="X104" s="77">
        <f>+H104+K104+N104+Q104+T104+W104</f>
        <v>10</v>
      </c>
      <c r="Y104" s="78">
        <f t="shared" si="62"/>
        <v>12</v>
      </c>
      <c r="Z104" s="201"/>
      <c r="AA104" s="28"/>
      <c r="AB104" s="32"/>
      <c r="AC104" s="33"/>
      <c r="AD104" s="49"/>
      <c r="AE104" s="49"/>
      <c r="AZ104" s="42" t="s">
        <v>33</v>
      </c>
      <c r="BA104" s="39">
        <f>IF($AB$1&gt;0,H104," ")</f>
        <v>0</v>
      </c>
      <c r="BB104" s="39">
        <f>IF($AB$1&gt;1,K104," ")</f>
        <v>0</v>
      </c>
      <c r="BC104" s="39">
        <f>IF($AB$1&gt;2,N104," ")</f>
        <v>0</v>
      </c>
      <c r="BD104" s="39">
        <f>IF($AB$1&gt;3,Q104," ")</f>
        <v>4</v>
      </c>
      <c r="BE104" s="39">
        <f>IF($AB$1&gt;4,T104," ")</f>
        <v>6</v>
      </c>
      <c r="BF104" s="116">
        <f>IF($AB$1&gt;5,W104," ")</f>
        <v>0</v>
      </c>
    </row>
    <row r="105" spans="2:58" s="3" customFormat="1" ht="15" customHeight="1" thickBot="1">
      <c r="B105" s="87">
        <v>34</v>
      </c>
      <c r="C105" s="92"/>
      <c r="D105" s="296" t="s">
        <v>186</v>
      </c>
      <c r="E105" s="297">
        <v>75</v>
      </c>
      <c r="F105" s="286" t="s">
        <v>23</v>
      </c>
      <c r="G105" s="288"/>
      <c r="H105" s="102">
        <v>0</v>
      </c>
      <c r="I105" s="286" t="s">
        <v>23</v>
      </c>
      <c r="J105" s="288"/>
      <c r="K105" s="102">
        <v>0</v>
      </c>
      <c r="L105" s="286" t="s">
        <v>23</v>
      </c>
      <c r="M105" s="288"/>
      <c r="N105" s="102">
        <v>0</v>
      </c>
      <c r="O105" s="101">
        <v>5</v>
      </c>
      <c r="P105" s="16"/>
      <c r="Q105" s="102">
        <v>10</v>
      </c>
      <c r="R105" s="101">
        <v>7</v>
      </c>
      <c r="S105" s="16"/>
      <c r="T105" s="102">
        <v>8</v>
      </c>
      <c r="U105" s="101" t="s">
        <v>23</v>
      </c>
      <c r="V105" s="16"/>
      <c r="W105" s="102">
        <v>0</v>
      </c>
      <c r="X105" s="57">
        <f>+H105+K105+N105+Q105+T105+W105</f>
        <v>18</v>
      </c>
      <c r="Y105" s="79">
        <f t="shared" si="62"/>
        <v>10</v>
      </c>
      <c r="Z105" s="202">
        <f>+X104+X105</f>
        <v>28</v>
      </c>
      <c r="AA105" s="29">
        <f>RANK(Z105,Z$95:Z$107)</f>
        <v>6</v>
      </c>
      <c r="AB105" s="34">
        <f>Z105-SMALL(BA104:BF105,1)-SMALL(BA104:BF105,2)</f>
        <v>28</v>
      </c>
      <c r="AC105" s="35">
        <f>RANK(AB105,AB$95:AB$107)</f>
        <v>6</v>
      </c>
      <c r="AD105" s="49"/>
      <c r="AE105" s="49"/>
      <c r="AZ105" s="43"/>
      <c r="BA105" s="41">
        <f>IF($AB$1&gt;0,H105," ")</f>
        <v>0</v>
      </c>
      <c r="BB105" s="41">
        <f>IF($AB$1&gt;1,K105," ")</f>
        <v>0</v>
      </c>
      <c r="BC105" s="41">
        <f>IF($AB$1&gt;2,N105," ")</f>
        <v>0</v>
      </c>
      <c r="BD105" s="41">
        <f>IF($AB$1&gt;3,Q105," ")</f>
        <v>10</v>
      </c>
      <c r="BE105" s="41">
        <f>IF($AB$1&gt;4,T105," ")</f>
        <v>8</v>
      </c>
      <c r="BF105" s="94">
        <f>IF($AB$1&gt;5,W105," ")</f>
        <v>0</v>
      </c>
    </row>
    <row r="106" spans="2:58" s="3" customFormat="1" ht="15" customHeight="1">
      <c r="B106" s="90"/>
      <c r="C106" s="303" t="s">
        <v>183</v>
      </c>
      <c r="D106" s="298" t="s">
        <v>181</v>
      </c>
      <c r="E106" s="295">
        <v>74</v>
      </c>
      <c r="F106" s="285" t="s">
        <v>23</v>
      </c>
      <c r="G106" s="287"/>
      <c r="H106" s="15">
        <f>INT(IF((LOOKUP(F106,$AX$6:$AX$20,$AY$6:$AY$20)-IF(G106="sc",5,0))&lt;0,0,(LOOKUP(F106,$AX$6:$AX$20,$AY$6:$AY$20)-IF(G106="sc",5,0)))/IF(G106="ps",2,1))</f>
        <v>0</v>
      </c>
      <c r="I106" s="285" t="s">
        <v>23</v>
      </c>
      <c r="J106" s="287"/>
      <c r="K106" s="15">
        <f>INT(IF((LOOKUP(I106,$AX$6:$AX$20,$AY$6:$AY$20)-IF(J106="sc",5,0))&lt;0,0,(LOOKUP(I106,$AX$6:$AX$20,$AY$6:$AY$20)-IF(J106="sc",5,0)))/IF(J106="ps",2,1))</f>
        <v>0</v>
      </c>
      <c r="L106" s="285">
        <v>10</v>
      </c>
      <c r="M106" s="287"/>
      <c r="N106" s="15">
        <f>INT(IF((LOOKUP(L106,$AX$6:$AX$20,$AY$6:$AY$20)-IF(M106="sc",5,0))&lt;0,0,(LOOKUP(L106,$AX$6:$AX$20,$AY$6:$AY$20)-IF(M106="sc",5,0)))/IF(M106="ps",2,1))</f>
        <v>5</v>
      </c>
      <c r="O106" s="285" t="s">
        <v>23</v>
      </c>
      <c r="P106" s="287"/>
      <c r="Q106" s="15">
        <f>INT(IF((LOOKUP(O106,$AX$6:$AX$20,$AY$6:$AY$20)-IF(P106="sc",5,0))&lt;0,0,(LOOKUP(O106,$AX$6:$AX$20,$AY$6:$AY$20)-IF(P106="sc",5,0)))/IF(P106="ps",2,1))</f>
        <v>0</v>
      </c>
      <c r="R106" s="285" t="s">
        <v>23</v>
      </c>
      <c r="S106" s="287"/>
      <c r="T106" s="15">
        <f>INT(IF((LOOKUP(R106,$AX$6:$AX$20,$AY$6:$AY$20)-IF(S106="sc",5,0))&lt;0,0,(LOOKUP(R106,$AX$6:$AX$20,$AY$6:$AY$20)-IF(S106="sc",5,0)))/IF(S106="ps",2,1))</f>
        <v>0</v>
      </c>
      <c r="U106" s="285" t="s">
        <v>23</v>
      </c>
      <c r="V106" s="287"/>
      <c r="W106" s="15">
        <f>INT(IF((LOOKUP(U106,$AX$6:$AX$20,$AY$6:$AY$20)-IF(V106="sc",5,0))&lt;0,0,(LOOKUP(U106,$AX$6:$AX$20,$AY$6:$AY$20)-IF(V106="sc",5,0)))/IF(V106="ps",2,1))</f>
        <v>0</v>
      </c>
      <c r="X106" s="77">
        <f t="shared" si="64"/>
        <v>5</v>
      </c>
      <c r="Y106" s="78">
        <f t="shared" si="62"/>
        <v>14</v>
      </c>
      <c r="Z106" s="201"/>
      <c r="AA106" s="28"/>
      <c r="AB106" s="32"/>
      <c r="AC106" s="33"/>
      <c r="AD106" s="49"/>
      <c r="AE106" s="49"/>
      <c r="AZ106" s="42" t="s">
        <v>34</v>
      </c>
      <c r="BA106" s="39">
        <f t="shared" si="65"/>
        <v>0</v>
      </c>
      <c r="BB106" s="39">
        <f t="shared" si="66"/>
        <v>0</v>
      </c>
      <c r="BC106" s="39">
        <f t="shared" si="67"/>
        <v>5</v>
      </c>
      <c r="BD106" s="39">
        <f t="shared" si="68"/>
        <v>0</v>
      </c>
      <c r="BE106" s="39">
        <f t="shared" si="69"/>
        <v>0</v>
      </c>
      <c r="BF106" s="116">
        <f t="shared" si="63"/>
        <v>0</v>
      </c>
    </row>
    <row r="107" spans="2:58" s="3" customFormat="1" ht="15" customHeight="1" thickBot="1">
      <c r="B107" s="87">
        <v>35</v>
      </c>
      <c r="C107" s="92"/>
      <c r="D107" s="296" t="s">
        <v>182</v>
      </c>
      <c r="E107" s="297">
        <v>80</v>
      </c>
      <c r="F107" s="286" t="s">
        <v>23</v>
      </c>
      <c r="G107" s="288"/>
      <c r="H107" s="102">
        <f>INT(IF((LOOKUP(F107,$AX$6:$AX$20,$AY$6:$AY$20)-IF(G107="sc",5,0))&lt;0,0,(LOOKUP(F107,$AX$6:$AX$20,$AY$6:$AY$20)-IF(G107="sc",5,0)))/IF(G107="ps",2,1))</f>
        <v>0</v>
      </c>
      <c r="I107" s="286" t="s">
        <v>23</v>
      </c>
      <c r="J107" s="288"/>
      <c r="K107" s="102">
        <f>INT(IF((LOOKUP(I107,$AX$6:$AX$20,$AY$6:$AY$20)-IF(J107="sc",5,0))&lt;0,0,(LOOKUP(I107,$AX$6:$AX$20,$AY$6:$AY$20)-IF(J107="sc",5,0)))/IF(J107="ps",2,1))</f>
        <v>0</v>
      </c>
      <c r="L107" s="286">
        <v>6</v>
      </c>
      <c r="M107" s="288"/>
      <c r="N107" s="102">
        <f>INT(IF((LOOKUP(L107,$AX$6:$AX$20,$AY$6:$AY$20)-IF(M107="sc",5,0))&lt;0,0,(LOOKUP(L107,$AX$6:$AX$20,$AY$6:$AY$20)-IF(M107="sc",5,0)))/IF(M107="ps",2,1))</f>
        <v>9</v>
      </c>
      <c r="O107" s="286" t="s">
        <v>23</v>
      </c>
      <c r="P107" s="288"/>
      <c r="Q107" s="102">
        <f>INT(IF((LOOKUP(O107,$AX$6:$AX$20,$AY$6:$AY$20)-IF(P107="sc",5,0))&lt;0,0,(LOOKUP(O107,$AX$6:$AX$20,$AY$6:$AY$20)-IF(P107="sc",5,0)))/IF(P107="ps",2,1))</f>
        <v>0</v>
      </c>
      <c r="R107" s="286" t="s">
        <v>23</v>
      </c>
      <c r="S107" s="288"/>
      <c r="T107" s="102">
        <f>INT(IF((LOOKUP(R107,$AX$6:$AX$20,$AY$6:$AY$20)-IF(S107="sc",5,0))&lt;0,0,(LOOKUP(R107,$AX$6:$AX$20,$AY$6:$AY$20)-IF(S107="sc",5,0)))/IF(S107="ps",2,1))</f>
        <v>0</v>
      </c>
      <c r="U107" s="286" t="s">
        <v>23</v>
      </c>
      <c r="V107" s="288"/>
      <c r="W107" s="102">
        <f>INT(IF((LOOKUP(U107,$AX$6:$AX$20,$AY$6:$AY$20)-IF(V107="sc",5,0))&lt;0,0,(LOOKUP(U107,$AX$6:$AX$20,$AY$6:$AY$20)-IF(V107="sc",5,0)))/IF(V107="ps",2,1))</f>
        <v>0</v>
      </c>
      <c r="X107" s="57">
        <f t="shared" si="64"/>
        <v>9</v>
      </c>
      <c r="Y107" s="79">
        <f t="shared" si="62"/>
        <v>13</v>
      </c>
      <c r="Z107" s="202">
        <f>+X106+X107</f>
        <v>14</v>
      </c>
      <c r="AA107" s="29">
        <f>RANK(Z107,Z$95:Z$107)</f>
        <v>7</v>
      </c>
      <c r="AB107" s="34">
        <f>Z107-SMALL(BA106:BF107,1)-SMALL(BA106:BF107,2)</f>
        <v>14</v>
      </c>
      <c r="AC107" s="35">
        <f>RANK(AB107,AB$95:AB$107)</f>
        <v>7</v>
      </c>
      <c r="AD107" s="49"/>
      <c r="AE107" s="49"/>
      <c r="AZ107" s="117"/>
      <c r="BA107" s="41">
        <f t="shared" si="65"/>
        <v>0</v>
      </c>
      <c r="BB107" s="41">
        <f t="shared" si="66"/>
        <v>0</v>
      </c>
      <c r="BC107" s="41">
        <f t="shared" si="67"/>
        <v>9</v>
      </c>
      <c r="BD107" s="41">
        <f t="shared" si="68"/>
        <v>0</v>
      </c>
      <c r="BE107" s="41">
        <f t="shared" si="69"/>
        <v>0</v>
      </c>
      <c r="BF107" s="94">
        <f t="shared" si="63"/>
        <v>0</v>
      </c>
    </row>
    <row r="108" spans="2:58" s="3" customFormat="1" ht="15" customHeight="1">
      <c r="B108" s="86"/>
      <c r="C108" s="119" t="s">
        <v>143</v>
      </c>
      <c r="D108" s="294" t="s">
        <v>144</v>
      </c>
      <c r="E108" s="290">
        <v>80</v>
      </c>
      <c r="F108" s="285" t="s">
        <v>23</v>
      </c>
      <c r="G108" s="287"/>
      <c r="H108" s="15">
        <v>0</v>
      </c>
      <c r="I108" s="285" t="s">
        <v>23</v>
      </c>
      <c r="J108" s="287"/>
      <c r="K108" s="15">
        <v>0</v>
      </c>
      <c r="L108" s="285" t="s">
        <v>23</v>
      </c>
      <c r="M108" s="287"/>
      <c r="N108" s="15">
        <v>0</v>
      </c>
      <c r="O108" s="285" t="s">
        <v>23</v>
      </c>
      <c r="P108" s="287"/>
      <c r="Q108" s="15">
        <v>0</v>
      </c>
      <c r="R108" s="285" t="s">
        <v>23</v>
      </c>
      <c r="S108" s="287"/>
      <c r="T108" s="15">
        <v>0</v>
      </c>
      <c r="U108" s="285" t="s">
        <v>23</v>
      </c>
      <c r="V108" s="287"/>
      <c r="W108" s="15">
        <v>0</v>
      </c>
      <c r="X108" s="77">
        <v>0</v>
      </c>
      <c r="Y108" s="78">
        <v>15</v>
      </c>
      <c r="Z108" s="201"/>
      <c r="AA108" s="28"/>
      <c r="AB108" s="32"/>
      <c r="AC108" s="33"/>
      <c r="AD108" s="49"/>
      <c r="AE108" s="49"/>
      <c r="AZ108" s="89"/>
      <c r="BA108" s="4"/>
      <c r="BB108" s="4"/>
      <c r="BC108" s="4"/>
      <c r="BD108" s="4"/>
      <c r="BE108" s="4"/>
      <c r="BF108" s="4"/>
    </row>
    <row r="109" spans="2:58" s="3" customFormat="1" ht="15" customHeight="1" thickBot="1">
      <c r="B109" s="87">
        <v>36</v>
      </c>
      <c r="C109" s="107"/>
      <c r="D109" s="289" t="s">
        <v>145</v>
      </c>
      <c r="E109" s="291">
        <v>73</v>
      </c>
      <c r="F109" s="286" t="s">
        <v>23</v>
      </c>
      <c r="G109" s="288"/>
      <c r="H109" s="102">
        <v>0</v>
      </c>
      <c r="I109" s="286" t="s">
        <v>23</v>
      </c>
      <c r="J109" s="288"/>
      <c r="K109" s="102">
        <v>0</v>
      </c>
      <c r="L109" s="286" t="s">
        <v>23</v>
      </c>
      <c r="M109" s="288"/>
      <c r="N109" s="102">
        <v>0</v>
      </c>
      <c r="O109" s="286" t="s">
        <v>23</v>
      </c>
      <c r="P109" s="288"/>
      <c r="Q109" s="102">
        <v>0</v>
      </c>
      <c r="R109" s="286" t="s">
        <v>23</v>
      </c>
      <c r="S109" s="288"/>
      <c r="T109" s="102">
        <v>0</v>
      </c>
      <c r="U109" s="286" t="s">
        <v>23</v>
      </c>
      <c r="V109" s="288"/>
      <c r="W109" s="102">
        <v>0</v>
      </c>
      <c r="X109" s="57">
        <v>0</v>
      </c>
      <c r="Y109" s="79">
        <v>15</v>
      </c>
      <c r="Z109" s="202">
        <v>0</v>
      </c>
      <c r="AA109" s="29">
        <v>8</v>
      </c>
      <c r="AB109" s="34">
        <v>0</v>
      </c>
      <c r="AC109" s="35">
        <v>8</v>
      </c>
      <c r="AD109" s="49"/>
      <c r="AE109" s="49"/>
      <c r="AZ109" s="89"/>
      <c r="BA109" s="4"/>
      <c r="BB109" s="4"/>
      <c r="BC109" s="4"/>
      <c r="BD109" s="4"/>
      <c r="BE109" s="4"/>
      <c r="BF109" s="4"/>
    </row>
    <row r="110" spans="2:58" s="3" customFormat="1" ht="15" customHeight="1">
      <c r="B110" s="162"/>
      <c r="C110" s="239" t="s">
        <v>132</v>
      </c>
      <c r="D110" s="240" t="s">
        <v>130</v>
      </c>
      <c r="E110" s="241">
        <v>80</v>
      </c>
      <c r="F110" s="285">
        <v>7</v>
      </c>
      <c r="G110" s="287"/>
      <c r="H110" s="15">
        <f>INT(IF((LOOKUP(F110,$AX$6:$AX$20,$AY$6:$AY$20)-IF(G110="sc",5,0))&lt;0,0,(LOOKUP(F110,$AX$6:$AX$20,$AY$6:$AY$20)-IF(G110="sc",5,0)))/IF(G110="ps",2,1))</f>
        <v>8</v>
      </c>
      <c r="I110" s="285" t="s">
        <v>23</v>
      </c>
      <c r="J110" s="287"/>
      <c r="K110" s="15">
        <f>INT(IF((LOOKUP(I110,$AX$6:$AX$20,$AY$6:$AY$20)-IF(J110="sc",5,0))&lt;0,0,(LOOKUP(I110,$AX$6:$AX$20,$AY$6:$AY$20)-IF(J110="sc",5,0)))/IF(J110="ps",2,1))</f>
        <v>0</v>
      </c>
      <c r="L110" s="285">
        <v>8</v>
      </c>
      <c r="M110" s="287" t="s">
        <v>180</v>
      </c>
      <c r="N110" s="15">
        <f>INT(IF((LOOKUP(L110,$AX$6:$AX$20,$AY$6:$AY$20)-IF(M110="sc",5,0))&lt;0,0,(LOOKUP(L110,$AX$6:$AX$20,$AY$6:$AY$20)-IF(M110="sc",5,0)))/IF(M110="ps",2,1))</f>
        <v>2</v>
      </c>
      <c r="O110" s="285" t="s">
        <v>23</v>
      </c>
      <c r="P110" s="287"/>
      <c r="Q110" s="15">
        <f>INT(IF((LOOKUP(O110,$AX$6:$AX$20,$AY$6:$AY$20)-IF(P110="sc",5,0))&lt;0,0,(LOOKUP(O110,$AX$6:$AX$20,$AY$6:$AY$20)-IF(P110="sc",5,0)))/IF(P110="ps",2,1))</f>
        <v>0</v>
      </c>
      <c r="R110" s="285" t="s">
        <v>23</v>
      </c>
      <c r="S110" s="287"/>
      <c r="T110" s="15">
        <f>INT(IF((LOOKUP(R110,$AX$6:$AX$20,$AY$6:$AY$20)-IF(S110="sc",5,0))&lt;0,0,(LOOKUP(R110,$AX$6:$AX$20,$AY$6:$AY$20)-IF(S110="sc",5,0)))/IF(S110="ps",2,1))</f>
        <v>0</v>
      </c>
      <c r="U110" s="285" t="s">
        <v>23</v>
      </c>
      <c r="V110" s="287"/>
      <c r="W110" s="15">
        <f>INT(IF((LOOKUP(U110,$AX$6:$AX$20,$AY$6:$AY$20)-IF(V110="sc",5,0))&lt;0,0,(LOOKUP(U110,$AX$6:$AX$20,$AY$6:$AY$20)-IF(V110="sc",5,0)))/IF(V110="ps",2,1))</f>
        <v>0</v>
      </c>
      <c r="X110" s="77">
        <v>0</v>
      </c>
      <c r="Y110" s="78">
        <v>15</v>
      </c>
      <c r="Z110" s="201"/>
      <c r="AA110" s="28"/>
      <c r="AB110" s="32"/>
      <c r="AC110" s="33"/>
      <c r="AD110" s="49"/>
      <c r="AE110" s="49"/>
      <c r="AZ110" s="89"/>
      <c r="BA110" s="4"/>
      <c r="BB110" s="4"/>
      <c r="BC110" s="4"/>
      <c r="BD110" s="4"/>
      <c r="BE110" s="4"/>
      <c r="BF110" s="4"/>
    </row>
    <row r="111" spans="2:58" s="3" customFormat="1" ht="15" customHeight="1" thickBot="1">
      <c r="B111" s="163">
        <v>37</v>
      </c>
      <c r="C111" s="145"/>
      <c r="D111" s="242" t="s">
        <v>154</v>
      </c>
      <c r="E111" s="243">
        <v>65</v>
      </c>
      <c r="F111" s="286">
        <v>9</v>
      </c>
      <c r="G111" s="288"/>
      <c r="H111" s="102">
        <f>INT(IF((LOOKUP(F111,$AX$6:$AX$20,$AY$6:$AY$20)-IF(G111="sc",5,0))&lt;0,0,(LOOKUP(F111,$AX$6:$AX$20,$AY$6:$AY$20)-IF(G111="sc",5,0)))/IF(G111="ps",2,1))</f>
        <v>6</v>
      </c>
      <c r="I111" s="286" t="s">
        <v>23</v>
      </c>
      <c r="J111" s="288"/>
      <c r="K111" s="102">
        <f>INT(IF((LOOKUP(I111,$AX$6:$AX$20,$AY$6:$AY$20)-IF(J111="sc",5,0))&lt;0,0,(LOOKUP(I111,$AX$6:$AX$20,$AY$6:$AY$20)-IF(J111="sc",5,0)))/IF(J111="ps",2,1))</f>
        <v>0</v>
      </c>
      <c r="L111" s="286" t="s">
        <v>23</v>
      </c>
      <c r="M111" s="288"/>
      <c r="N111" s="102">
        <f>INT(IF((LOOKUP(L111,$AX$6:$AX$20,$AY$6:$AY$20)-IF(M111="sc",5,0))&lt;0,0,(LOOKUP(L111,$AX$6:$AX$20,$AY$6:$AY$20)-IF(M111="sc",5,0)))/IF(M111="ps",2,1))</f>
        <v>0</v>
      </c>
      <c r="O111" s="286" t="s">
        <v>23</v>
      </c>
      <c r="P111" s="288"/>
      <c r="Q111" s="102">
        <f>INT(IF((LOOKUP(O111,$AX$6:$AX$20,$AY$6:$AY$20)-IF(P111="sc",5,0))&lt;0,0,(LOOKUP(O111,$AX$6:$AX$20,$AY$6:$AY$20)-IF(P111="sc",5,0)))/IF(P111="ps",2,1))</f>
        <v>0</v>
      </c>
      <c r="R111" s="286" t="s">
        <v>23</v>
      </c>
      <c r="S111" s="288"/>
      <c r="T111" s="102">
        <f>INT(IF((LOOKUP(R111,$AX$6:$AX$20,$AY$6:$AY$20)-IF(S111="sc",5,0))&lt;0,0,(LOOKUP(R111,$AX$6:$AX$20,$AY$6:$AY$20)-IF(S111="sc",5,0)))/IF(S111="ps",2,1))</f>
        <v>0</v>
      </c>
      <c r="U111" s="286" t="s">
        <v>23</v>
      </c>
      <c r="V111" s="288"/>
      <c r="W111" s="102">
        <f>INT(IF((LOOKUP(U111,$AX$6:$AX$20,$AY$6:$AY$20)-IF(V111="sc",5,0))&lt;0,0,(LOOKUP(U111,$AX$6:$AX$20,$AY$6:$AY$20)-IF(V111="sc",5,0)))/IF(V111="ps",2,1))</f>
        <v>0</v>
      </c>
      <c r="X111" s="57">
        <v>0</v>
      </c>
      <c r="Y111" s="79">
        <v>15</v>
      </c>
      <c r="Z111" s="202">
        <v>0</v>
      </c>
      <c r="AA111" s="29">
        <v>8</v>
      </c>
      <c r="AB111" s="34">
        <v>0</v>
      </c>
      <c r="AC111" s="35">
        <v>8</v>
      </c>
      <c r="AD111" s="49"/>
      <c r="AE111" s="49"/>
      <c r="AZ111" s="89"/>
      <c r="BA111" s="4"/>
      <c r="BB111" s="4"/>
      <c r="BC111" s="4"/>
      <c r="BD111" s="4"/>
      <c r="BE111" s="4"/>
      <c r="BF111" s="4"/>
    </row>
    <row r="112" spans="2:27" s="4" customFormat="1" ht="15.75" customHeight="1" thickBot="1">
      <c r="B112" s="3"/>
      <c r="C112" s="3"/>
      <c r="D112" s="3"/>
      <c r="E112" s="53"/>
      <c r="F112" s="31"/>
      <c r="G112" s="196" t="s">
        <v>16</v>
      </c>
      <c r="H112" s="197"/>
      <c r="I112" s="197"/>
      <c r="J112" s="51"/>
      <c r="K112" s="51"/>
      <c r="L112" s="196" t="s">
        <v>118</v>
      </c>
      <c r="M112" s="31"/>
      <c r="N112" s="31"/>
      <c r="O112" s="31"/>
      <c r="P112" s="31"/>
      <c r="Q112" s="196" t="s">
        <v>122</v>
      </c>
      <c r="R112" s="196"/>
      <c r="S112" s="31"/>
      <c r="T112" s="211"/>
      <c r="U112" s="31"/>
      <c r="V112" s="31"/>
      <c r="W112" s="31"/>
      <c r="X112" s="3"/>
      <c r="Y112" s="3"/>
      <c r="Z112" s="3"/>
      <c r="AA112" s="3"/>
    </row>
    <row r="113" spans="2:27" s="3" customFormat="1" ht="12.75">
      <c r="B113" s="4"/>
      <c r="C113" s="4"/>
      <c r="D113" s="98" t="s">
        <v>72</v>
      </c>
      <c r="E113" s="108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10"/>
      <c r="AA113" s="73"/>
    </row>
    <row r="114" spans="2:27" s="3" customFormat="1" ht="13.5" thickBot="1">
      <c r="B114" s="4"/>
      <c r="C114" s="4"/>
      <c r="D114" s="99"/>
      <c r="E114" s="111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3"/>
      <c r="AA114" s="73"/>
    </row>
    <row r="115" spans="26:27" s="3" customFormat="1" ht="12.75">
      <c r="Z115" s="10"/>
      <c r="AA115" s="10"/>
    </row>
    <row r="116" spans="26:27" s="3" customFormat="1" ht="12.75">
      <c r="Z116" s="10"/>
      <c r="AA116" s="10"/>
    </row>
    <row r="117" spans="26:27" s="3" customFormat="1" ht="12.75">
      <c r="Z117" s="10"/>
      <c r="AA117" s="10"/>
    </row>
    <row r="118" spans="26:27" s="3" customFormat="1" ht="12.75">
      <c r="Z118" s="10"/>
      <c r="AA118" s="10"/>
    </row>
    <row r="119" spans="26:27" s="3" customFormat="1" ht="12.75">
      <c r="Z119" s="10"/>
      <c r="AA119" s="10"/>
    </row>
    <row r="120" spans="12:27" s="3" customFormat="1" ht="12.75">
      <c r="L120" s="5"/>
      <c r="Z120" s="10"/>
      <c r="AA120" s="10"/>
    </row>
    <row r="121" spans="26:27" s="3" customFormat="1" ht="12.75">
      <c r="Z121" s="10"/>
      <c r="AA121" s="10"/>
    </row>
    <row r="122" spans="26:27" s="3" customFormat="1" ht="12.75">
      <c r="Z122" s="10"/>
      <c r="AA122" s="10"/>
    </row>
    <row r="123" spans="26:27" s="3" customFormat="1" ht="12.75">
      <c r="Z123" s="10"/>
      <c r="AA123" s="10"/>
    </row>
    <row r="124" spans="26:27" s="3" customFormat="1" ht="12.75">
      <c r="Z124" s="10"/>
      <c r="AA124" s="10"/>
    </row>
    <row r="125" spans="26:27" s="3" customFormat="1" ht="12.75">
      <c r="Z125" s="10"/>
      <c r="AA125" s="10"/>
    </row>
    <row r="126" spans="26:27" s="3" customFormat="1" ht="12.75">
      <c r="Z126" s="10"/>
      <c r="AA126" s="10"/>
    </row>
    <row r="127" spans="26:27" s="3" customFormat="1" ht="12.75">
      <c r="Z127" s="10"/>
      <c r="AA127" s="10"/>
    </row>
    <row r="128" spans="26:27" s="3" customFormat="1" ht="12.75">
      <c r="Z128" s="10"/>
      <c r="AA128" s="10"/>
    </row>
    <row r="129" spans="26:27" s="3" customFormat="1" ht="12.75">
      <c r="Z129" s="10"/>
      <c r="AA129" s="10"/>
    </row>
    <row r="130" spans="26:27" s="3" customFormat="1" ht="12.75">
      <c r="Z130" s="10"/>
      <c r="AA130" s="10"/>
    </row>
    <row r="131" spans="26:27" s="3" customFormat="1" ht="12.75">
      <c r="Z131" s="10"/>
      <c r="AA131" s="10"/>
    </row>
    <row r="132" spans="26:27" s="3" customFormat="1" ht="12.75">
      <c r="Z132" s="10"/>
      <c r="AA132" s="10"/>
    </row>
    <row r="133" spans="26:27" s="3" customFormat="1" ht="12.75">
      <c r="Z133" s="10"/>
      <c r="AA133" s="10"/>
    </row>
    <row r="134" spans="26:27" s="3" customFormat="1" ht="12.75">
      <c r="Z134" s="10"/>
      <c r="AA134" s="10"/>
    </row>
    <row r="135" spans="26:27" s="3" customFormat="1" ht="12.75">
      <c r="Z135" s="10"/>
      <c r="AA135" s="10"/>
    </row>
    <row r="136" spans="26:27" s="3" customFormat="1" ht="12.75">
      <c r="Z136" s="10"/>
      <c r="AA136" s="10"/>
    </row>
    <row r="137" spans="26:27" s="3" customFormat="1" ht="12.75">
      <c r="Z137" s="10"/>
      <c r="AA137" s="10"/>
    </row>
    <row r="138" spans="26:27" s="3" customFormat="1" ht="12.75">
      <c r="Z138" s="10"/>
      <c r="AA138" s="10"/>
    </row>
    <row r="139" spans="26:27" s="3" customFormat="1" ht="12.75">
      <c r="Z139" s="10"/>
      <c r="AA139" s="10"/>
    </row>
    <row r="140" spans="26:27" s="3" customFormat="1" ht="12.75">
      <c r="Z140" s="10"/>
      <c r="AA140" s="10"/>
    </row>
    <row r="141" spans="26:27" s="3" customFormat="1" ht="12.75">
      <c r="Z141" s="10"/>
      <c r="AA141" s="10"/>
    </row>
    <row r="142" spans="26:27" s="3" customFormat="1" ht="12.75">
      <c r="Z142" s="10"/>
      <c r="AA142" s="10"/>
    </row>
    <row r="143" spans="26:27" s="3" customFormat="1" ht="12.75">
      <c r="Z143" s="10"/>
      <c r="AA143" s="10"/>
    </row>
    <row r="144" spans="26:27" s="3" customFormat="1" ht="12.75">
      <c r="Z144" s="10"/>
      <c r="AA144" s="10"/>
    </row>
    <row r="145" spans="26:27" s="3" customFormat="1" ht="12.75">
      <c r="Z145" s="10"/>
      <c r="AA145" s="10"/>
    </row>
    <row r="146" spans="26:27" s="3" customFormat="1" ht="12.75">
      <c r="Z146" s="10"/>
      <c r="AA146" s="10"/>
    </row>
    <row r="147" spans="26:27" s="3" customFormat="1" ht="12.75">
      <c r="Z147" s="10"/>
      <c r="AA147" s="10"/>
    </row>
    <row r="148" spans="26:27" s="3" customFormat="1" ht="12.75">
      <c r="Z148" s="10"/>
      <c r="AA148" s="10"/>
    </row>
    <row r="149" spans="26:27" s="3" customFormat="1" ht="12.75">
      <c r="Z149" s="10"/>
      <c r="AA149" s="10"/>
    </row>
    <row r="150" spans="26:27" s="3" customFormat="1" ht="12.75">
      <c r="Z150" s="10"/>
      <c r="AA150" s="10"/>
    </row>
    <row r="151" spans="26:27" s="3" customFormat="1" ht="12.75">
      <c r="Z151" s="10"/>
      <c r="AA151" s="10"/>
    </row>
    <row r="152" spans="26:27" s="3" customFormat="1" ht="12.75">
      <c r="Z152" s="10"/>
      <c r="AA152" s="10"/>
    </row>
    <row r="153" spans="26:27" s="3" customFormat="1" ht="12.75">
      <c r="Z153" s="10"/>
      <c r="AA153" s="10"/>
    </row>
    <row r="154" spans="26:27" s="3" customFormat="1" ht="12.75">
      <c r="Z154" s="10"/>
      <c r="AA154" s="10"/>
    </row>
    <row r="155" spans="26:27" s="3" customFormat="1" ht="12.75">
      <c r="Z155" s="10"/>
      <c r="AA155" s="10"/>
    </row>
    <row r="156" spans="3:30" s="3" customFormat="1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  <c r="AA156" s="2"/>
      <c r="AB156" s="1"/>
      <c r="AC156" s="1"/>
      <c r="AD156" s="1"/>
    </row>
  </sheetData>
  <mergeCells count="20">
    <mergeCell ref="X91:Y91"/>
    <mergeCell ref="X92:Y92"/>
    <mergeCell ref="Z92:AA92"/>
    <mergeCell ref="AB92:AC92"/>
    <mergeCell ref="X69:Y69"/>
    <mergeCell ref="X70:Y70"/>
    <mergeCell ref="Z70:AA70"/>
    <mergeCell ref="AB70:AC70"/>
    <mergeCell ref="X3:Y3"/>
    <mergeCell ref="X4:Y4"/>
    <mergeCell ref="Z4:AA4"/>
    <mergeCell ref="AB4:AC4"/>
    <mergeCell ref="X26:Y26"/>
    <mergeCell ref="Z26:AA26"/>
    <mergeCell ref="AB26:AC26"/>
    <mergeCell ref="X25:Y25"/>
    <mergeCell ref="X47:Y47"/>
    <mergeCell ref="X48:Y48"/>
    <mergeCell ref="Z48:AA48"/>
    <mergeCell ref="AB48:AC48"/>
  </mergeCells>
  <printOptions/>
  <pageMargins left="0.17" right="0.58" top="1.2" bottom="1" header="0.492125985" footer="0.49212598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RES: Sexto Campeonato PangarÃDTD HTML 4.0 Transitional//EN"&gt; RES: Sexto Campeonato PangarÃ© - Vamos organizar tudo agora</dc:title>
  <dc:subject/>
  <dc:creator/>
  <cp:keywords/>
  <dc:description/>
  <cp:lastModifiedBy>André Tristão</cp:lastModifiedBy>
  <cp:lastPrinted>2004-01-17T14:19:38Z</cp:lastPrinted>
  <dcterms:created xsi:type="dcterms:W3CDTF">1999-08-16T23:34:12Z</dcterms:created>
  <dcterms:modified xsi:type="dcterms:W3CDTF">2006-04-12T22:06:48Z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923522469</vt:i4>
  </property>
  <property fmtid="{D5CDD505-2E9C-101B-9397-08002B2CF9AE}" pid="3" name="_EmailSubject">
    <vt:lpwstr>Campeonato Pangaré - Resultado oficial</vt:lpwstr>
  </property>
  <property fmtid="{D5CDD505-2E9C-101B-9397-08002B2CF9AE}" pid="4" name="_AuthorEmail">
    <vt:lpwstr>MIGUEL.CASTRO@claro.com.br</vt:lpwstr>
  </property>
  <property fmtid="{D5CDD505-2E9C-101B-9397-08002B2CF9AE}" pid="5" name="_AuthorEmailDisplayName">
    <vt:lpwstr>MIGUEL CASTRO - CLARO SP1 -</vt:lpwstr>
  </property>
  <property fmtid="{D5CDD505-2E9C-101B-9397-08002B2CF9AE}" pid="6" name="_ReviewingToolsShownOnce">
    <vt:lpwstr/>
  </property>
</Properties>
</file>