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722" activeTab="0"/>
  </bookViews>
  <sheets>
    <sheet name="Quadro Geral" sheetId="1" r:id="rId1"/>
  </sheets>
  <definedNames>
    <definedName name="_xlnm.Print_Area" localSheetId="0">'Quadro Geral'!$A$1:$AD$110</definedName>
  </definedNames>
  <calcPr fullCalcOnLoad="1"/>
</workbook>
</file>

<file path=xl/sharedStrings.xml><?xml version="1.0" encoding="utf-8"?>
<sst xmlns="http://schemas.openxmlformats.org/spreadsheetml/2006/main" count="631" uniqueCount="175">
  <si>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</si>
  <si>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</si>
  <si>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</si>
  <si>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</si>
  <si>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</si>
  <si>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</si>
  <si>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</si>
  <si>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</si>
  <si>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</si>
  <si>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</si>
  <si>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</si>
  <si>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</si>
  <si>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</si>
  <si>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</si>
  <si>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Peso</t>
  </si>
  <si>
    <t>Obs</t>
  </si>
  <si>
    <t>sc = sem camisa (-5)</t>
  </si>
  <si>
    <t>Fabio Gomes</t>
  </si>
  <si>
    <t>Impossível?</t>
  </si>
  <si>
    <t>Os</t>
  </si>
  <si>
    <t>-</t>
  </si>
  <si>
    <t>Braço Duro</t>
  </si>
  <si>
    <t>pos</t>
  </si>
  <si>
    <t>pontos</t>
  </si>
  <si>
    <t>E1</t>
  </si>
  <si>
    <t>E2</t>
  </si>
  <si>
    <t>E3</t>
  </si>
  <si>
    <t>E4</t>
  </si>
  <si>
    <t>E5</t>
  </si>
  <si>
    <t>E6</t>
  </si>
  <si>
    <t>E7</t>
  </si>
  <si>
    <t>Aelcio</t>
  </si>
  <si>
    <t>Carlos Ferreira</t>
  </si>
  <si>
    <t>Sem descarte</t>
  </si>
  <si>
    <t xml:space="preserve">    E Q U I P E S</t>
  </si>
  <si>
    <t>Com descarte</t>
  </si>
  <si>
    <t>Classif</t>
  </si>
  <si>
    <t>PILOTOS</t>
  </si>
  <si>
    <t>Total</t>
  </si>
  <si>
    <t xml:space="preserve">Alberto Otero </t>
  </si>
  <si>
    <t xml:space="preserve">Saudade </t>
  </si>
  <si>
    <t>de casa</t>
  </si>
  <si>
    <t xml:space="preserve">Condenados </t>
  </si>
  <si>
    <t>Duck</t>
  </si>
  <si>
    <t>Estrada</t>
  </si>
  <si>
    <t>Jayro Duque</t>
  </si>
  <si>
    <t>Tony</t>
  </si>
  <si>
    <t>Lacava</t>
  </si>
  <si>
    <t>Horse Car</t>
  </si>
  <si>
    <t>Num</t>
  </si>
  <si>
    <t xml:space="preserve"> </t>
  </si>
  <si>
    <t xml:space="preserve">Roma </t>
  </si>
  <si>
    <t xml:space="preserve">Ronaldo </t>
  </si>
  <si>
    <t>Valdemar</t>
  </si>
  <si>
    <t>Miro</t>
  </si>
  <si>
    <t>Compadres</t>
  </si>
  <si>
    <t>Pattiffaria</t>
  </si>
  <si>
    <t>Scuderia</t>
  </si>
  <si>
    <t>Santochi</t>
  </si>
  <si>
    <t>Paulo Santochi</t>
  </si>
  <si>
    <t>Próximo Grid</t>
  </si>
  <si>
    <t>Marcelo Mala</t>
  </si>
  <si>
    <t>Provas Realizadas:</t>
  </si>
  <si>
    <t>GeroFick</t>
  </si>
  <si>
    <t xml:space="preserve">Felipe Conrado </t>
  </si>
  <si>
    <t xml:space="preserve">Klaus Fickert </t>
  </si>
  <si>
    <t>Octane</t>
  </si>
  <si>
    <t>Turbolento</t>
  </si>
  <si>
    <t xml:space="preserve">     GRUPO 1</t>
  </si>
  <si>
    <t xml:space="preserve">     GRUPO 5</t>
  </si>
  <si>
    <t xml:space="preserve">     GRUPO 4</t>
  </si>
  <si>
    <t xml:space="preserve">     GRUPO 3</t>
  </si>
  <si>
    <t xml:space="preserve">     GRUPO 2</t>
  </si>
  <si>
    <t xml:space="preserve">Edgar Kataoka  </t>
  </si>
  <si>
    <t xml:space="preserve">Vlamir Garcia  </t>
  </si>
  <si>
    <t>Lanterna</t>
  </si>
  <si>
    <t>Verde</t>
  </si>
  <si>
    <t>Raphael Leone</t>
  </si>
  <si>
    <t>André Shoji</t>
  </si>
  <si>
    <t>Ricardo Hanks</t>
  </si>
  <si>
    <t>Lupércio Tenan</t>
  </si>
  <si>
    <t>Eduardo Tenan</t>
  </si>
  <si>
    <t>Antonio Pla</t>
  </si>
  <si>
    <t>Calouros</t>
  </si>
  <si>
    <t>Fabio Andrade</t>
  </si>
  <si>
    <t>KGR Team</t>
  </si>
  <si>
    <t>ds = desclassificado</t>
  </si>
  <si>
    <t>Humberto Focesi</t>
  </si>
  <si>
    <t>Edson Soares</t>
  </si>
  <si>
    <t xml:space="preserve">mv = melhor volta </t>
  </si>
  <si>
    <t>Fauwebe</t>
  </si>
  <si>
    <t>Alexandre Almeida</t>
  </si>
  <si>
    <t xml:space="preserve">Laranja </t>
  </si>
  <si>
    <t>Mecânica</t>
  </si>
  <si>
    <t xml:space="preserve">The Fastest </t>
  </si>
  <si>
    <t>Helio Bassi</t>
  </si>
  <si>
    <t>Reinaldo Serdas</t>
  </si>
  <si>
    <t>Sentopé ia</t>
  </si>
  <si>
    <t>Schnecke</t>
  </si>
  <si>
    <t>Erich Lenzi</t>
  </si>
  <si>
    <t>Eduard Schardijn</t>
  </si>
  <si>
    <t>Jens Holderer</t>
  </si>
  <si>
    <t>Des-kart-áveis</t>
  </si>
  <si>
    <t>Fabiano Costa</t>
  </si>
  <si>
    <t>Giulliano Decicino</t>
  </si>
  <si>
    <t>Clovis Pereira</t>
  </si>
  <si>
    <t>Denis Nascimento</t>
  </si>
  <si>
    <t>André Tristão</t>
  </si>
  <si>
    <t>Luiz Tristão</t>
  </si>
  <si>
    <t>Erico Mosca</t>
  </si>
  <si>
    <t>Julio Kobarg</t>
  </si>
  <si>
    <t xml:space="preserve">Leonardo </t>
  </si>
  <si>
    <t>Wendell Capraro</t>
  </si>
  <si>
    <t>André Campos</t>
  </si>
  <si>
    <t>CPKA Team</t>
  </si>
  <si>
    <t>Diego Fernandes</t>
  </si>
  <si>
    <t>Black Horse</t>
  </si>
  <si>
    <t>Juan Fernandes</t>
  </si>
  <si>
    <t>Galo de Ouro</t>
  </si>
  <si>
    <t>Fabio Gonçalves</t>
  </si>
  <si>
    <t>Sangue</t>
  </si>
  <si>
    <t>Nozóio</t>
  </si>
  <si>
    <t>Sérgio Vitor</t>
  </si>
  <si>
    <t>Fabio Parra</t>
  </si>
  <si>
    <t>Christiano Moreno</t>
  </si>
  <si>
    <t>Domani</t>
  </si>
  <si>
    <t>Marcio Soranz</t>
  </si>
  <si>
    <t>Mauricio Valle</t>
  </si>
  <si>
    <t>Nelson Sarpi</t>
  </si>
  <si>
    <t>Paulo Vicentin</t>
  </si>
  <si>
    <t>Veelox</t>
  </si>
  <si>
    <t>Bruno Donegatti</t>
  </si>
  <si>
    <t>Wagner Donegatti</t>
  </si>
  <si>
    <t>Carlos Breda</t>
  </si>
  <si>
    <t>Campeonato PANGARÉ de Kart - DÉCIMA SEXTA rodada</t>
  </si>
  <si>
    <t>George Panara</t>
  </si>
  <si>
    <t>Loko é Poco</t>
  </si>
  <si>
    <t>Duarte Simões</t>
  </si>
  <si>
    <t>Luiz Pimentel</t>
  </si>
  <si>
    <t>Sorocaba</t>
  </si>
  <si>
    <t>motors</t>
  </si>
  <si>
    <t>Alexandre Pessutti</t>
  </si>
  <si>
    <t>Mauríco de Lima</t>
  </si>
  <si>
    <t>Tx</t>
  </si>
  <si>
    <t>Xperience</t>
  </si>
  <si>
    <t>Vitor Amorim</t>
  </si>
  <si>
    <t>Marcelo Moretti</t>
  </si>
  <si>
    <t>Roberto Correa</t>
  </si>
  <si>
    <t>ok</t>
  </si>
  <si>
    <t>Emerson Ivo</t>
  </si>
  <si>
    <t>Paulo Leão</t>
  </si>
  <si>
    <t>Planet Kart</t>
  </si>
  <si>
    <t>Speed Hunters</t>
  </si>
  <si>
    <t>Granja Viana</t>
  </si>
  <si>
    <t>Pit Stop</t>
  </si>
  <si>
    <t>25/Nov</t>
  </si>
  <si>
    <t>09/Dez</t>
  </si>
  <si>
    <t>20/Jan</t>
  </si>
  <si>
    <t>24/Mar</t>
  </si>
  <si>
    <t>tx = inadimplente (-5)</t>
  </si>
  <si>
    <t>Despinguelados</t>
  </si>
  <si>
    <t>24/Fev</t>
  </si>
  <si>
    <t>20:30</t>
  </si>
  <si>
    <t>22:30</t>
  </si>
  <si>
    <t>Aldeia da Serra</t>
  </si>
  <si>
    <t>sc</t>
  </si>
  <si>
    <t>mv</t>
  </si>
  <si>
    <t>Akira Fukamachi</t>
  </si>
  <si>
    <t>Alessandro Mani</t>
  </si>
  <si>
    <t>tx</t>
  </si>
  <si>
    <t>Lucas Santochi</t>
  </si>
  <si>
    <t>Marcon</t>
  </si>
  <si>
    <t>Rodrigo Marcon</t>
  </si>
  <si>
    <t>Ronaldo Marcon</t>
  </si>
  <si>
    <t>14/Abr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</si>
</sst>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;&quot;R$&quot;\ \-#,##0"/>
    <numFmt numFmtId="177" formatCode="&quot;R$&quot;\ #,##0;[Red]&quot;R$&quot;\ \-#,##0"/>
    <numFmt numFmtId="178" formatCode="&quot;R$&quot;\ #,##0.00;&quot;R$&quot;\ \-#,##0.00"/>
    <numFmt numFmtId="179" formatCode="&quot;R$&quot;\ #,##0.00;[Red]&quot;R$&quot;\ \-#,##0.00"/>
    <numFmt numFmtId="180" formatCode="_ &quot;R$&quot;\ * #,##0_ ;_ &quot;R$&quot;\ * \-#,##0_ ;_ &quot;R$&quot;\ * &quot;-&quot;_ ;_ @_ "/>
    <numFmt numFmtId="181" formatCode="_ * #,##0_ ;_ * \-#,##0_ ;_ * &quot;-&quot;_ ;_ @_ "/>
    <numFmt numFmtId="182" formatCode="_ &quot;R$&quot;\ * #,##0.00_ ;_ &quot;R$&quot;\ * \-#,##0.00_ ;_ &quot;R$&quot;\ * &quot;-&quot;??_ ;_ @_ "/>
    <numFmt numFmtId="183" formatCode="_ * #,##0.00_ ;_ * \-#,##0.00_ ;_ * &quot;-&quot;??_ ;_ @_ "/>
    <numFmt numFmtId="184" formatCode="00000"/>
    <numFmt numFmtId="185" formatCode="0.0"/>
    <numFmt numFmtId="186" formatCode="d\ mmmm\,\ yyyy"/>
    <numFmt numFmtId="187" formatCode="dd/mm/yy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9"/>
      <name val="Century Gothic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6" borderId="27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7" borderId="26" xfId="0" applyFont="1" applyFill="1" applyBorder="1" applyAlignment="1">
      <alignment/>
    </xf>
    <xf numFmtId="0" fontId="1" fillId="7" borderId="14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2" fillId="9" borderId="26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2" fillId="9" borderId="27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2" fillId="6" borderId="36" xfId="0" applyFont="1" applyFill="1" applyBorder="1" applyAlignment="1" quotePrefix="1">
      <alignment horizontal="center"/>
    </xf>
    <xf numFmtId="0" fontId="2" fillId="6" borderId="37" xfId="0" applyFont="1" applyFill="1" applyBorder="1" applyAlignment="1" quotePrefix="1">
      <alignment horizontal="center"/>
    </xf>
    <xf numFmtId="0" fontId="1" fillId="7" borderId="27" xfId="0" applyFont="1" applyFill="1" applyBorder="1" applyAlignment="1">
      <alignment/>
    </xf>
    <xf numFmtId="0" fontId="1" fillId="7" borderId="2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left"/>
    </xf>
    <xf numFmtId="0" fontId="9" fillId="7" borderId="38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left"/>
    </xf>
    <xf numFmtId="0" fontId="9" fillId="7" borderId="37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left"/>
    </xf>
    <xf numFmtId="0" fontId="1" fillId="12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3" borderId="26" xfId="0" applyFont="1" applyFill="1" applyBorder="1" applyAlignment="1">
      <alignment/>
    </xf>
    <xf numFmtId="0" fontId="2" fillId="13" borderId="27" xfId="0" applyFont="1" applyFill="1" applyBorder="1" applyAlignment="1">
      <alignment/>
    </xf>
    <xf numFmtId="0" fontId="2" fillId="13" borderId="26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left"/>
    </xf>
    <xf numFmtId="0" fontId="1" fillId="7" borderId="3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11" borderId="28" xfId="0" applyFont="1" applyFill="1" applyBorder="1" applyAlignment="1">
      <alignment wrapText="1"/>
    </xf>
    <xf numFmtId="0" fontId="2" fillId="11" borderId="26" xfId="0" applyFont="1" applyFill="1" applyBorder="1" applyAlignment="1">
      <alignment wrapText="1"/>
    </xf>
    <xf numFmtId="0" fontId="2" fillId="11" borderId="27" xfId="0" applyFont="1" applyFill="1" applyBorder="1" applyAlignment="1">
      <alignment wrapText="1"/>
    </xf>
    <xf numFmtId="0" fontId="2" fillId="11" borderId="26" xfId="0" applyFont="1" applyFill="1" applyBorder="1" applyAlignment="1">
      <alignment horizontal="center" wrapText="1"/>
    </xf>
    <xf numFmtId="0" fontId="2" fillId="11" borderId="36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26" xfId="0" applyFont="1" applyFill="1" applyBorder="1" applyAlignment="1">
      <alignment/>
    </xf>
    <xf numFmtId="0" fontId="2" fillId="5" borderId="2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2" fillId="5" borderId="39" xfId="0" applyFont="1" applyFill="1" applyBorder="1" applyAlignment="1">
      <alignment/>
    </xf>
    <xf numFmtId="0" fontId="12" fillId="8" borderId="26" xfId="0" applyFont="1" applyFill="1" applyBorder="1" applyAlignment="1">
      <alignment wrapText="1"/>
    </xf>
    <xf numFmtId="0" fontId="12" fillId="8" borderId="27" xfId="0" applyFont="1" applyFill="1" applyBorder="1" applyAlignment="1">
      <alignment wrapText="1"/>
    </xf>
    <xf numFmtId="0" fontId="1" fillId="7" borderId="29" xfId="0" applyFont="1" applyFill="1" applyBorder="1" applyAlignment="1">
      <alignment wrapText="1"/>
    </xf>
    <xf numFmtId="0" fontId="1" fillId="7" borderId="43" xfId="0" applyFont="1" applyFill="1" applyBorder="1" applyAlignment="1">
      <alignment wrapText="1"/>
    </xf>
    <xf numFmtId="0" fontId="1" fillId="7" borderId="43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/>
    </xf>
    <xf numFmtId="0" fontId="1" fillId="7" borderId="27" xfId="0" applyFont="1" applyFill="1" applyBorder="1" applyAlignment="1">
      <alignment wrapText="1"/>
    </xf>
    <xf numFmtId="0" fontId="1" fillId="7" borderId="27" xfId="0" applyFont="1" applyFill="1" applyBorder="1" applyAlignment="1">
      <alignment horizontal="center" wrapText="1"/>
    </xf>
    <xf numFmtId="0" fontId="1" fillId="12" borderId="28" xfId="0" applyFont="1" applyFill="1" applyBorder="1" applyAlignment="1">
      <alignment horizontal="left" wrapText="1"/>
    </xf>
    <xf numFmtId="0" fontId="1" fillId="12" borderId="26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left"/>
    </xf>
    <xf numFmtId="0" fontId="1" fillId="12" borderId="27" xfId="0" applyFont="1" applyFill="1" applyBorder="1" applyAlignment="1">
      <alignment horizontal="center" wrapText="1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left"/>
    </xf>
    <xf numFmtId="0" fontId="2" fillId="8" borderId="24" xfId="0" applyFont="1" applyFill="1" applyBorder="1" applyAlignment="1">
      <alignment horizontal="center"/>
    </xf>
    <xf numFmtId="0" fontId="0" fillId="0" borderId="44" xfId="0" applyFont="1" applyFill="1" applyBorder="1" applyAlignment="1" quotePrefix="1">
      <alignment horizontal="center"/>
    </xf>
    <xf numFmtId="0" fontId="0" fillId="0" borderId="45" xfId="0" applyFont="1" applyFill="1" applyBorder="1" applyAlignment="1" quotePrefix="1">
      <alignment horizontal="center"/>
    </xf>
    <xf numFmtId="0" fontId="1" fillId="0" borderId="26" xfId="0" applyFont="1" applyFill="1" applyBorder="1" applyAlignment="1" quotePrefix="1">
      <alignment horizontal="center"/>
    </xf>
    <xf numFmtId="0" fontId="1" fillId="0" borderId="39" xfId="0" applyFont="1" applyFill="1" applyBorder="1" applyAlignment="1" quotePrefix="1">
      <alignment horizontal="center"/>
    </xf>
    <xf numFmtId="0" fontId="1" fillId="2" borderId="4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/>
    </xf>
    <xf numFmtId="0" fontId="1" fillId="3" borderId="0" xfId="0" applyFont="1" applyFill="1" applyBorder="1" applyAlignment="1" quotePrefix="1">
      <alignment horizontal="left"/>
    </xf>
    <xf numFmtId="0" fontId="1" fillId="2" borderId="15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left"/>
    </xf>
    <xf numFmtId="0" fontId="0" fillId="3" borderId="46" xfId="0" applyFont="1" applyFill="1" applyBorder="1" applyAlignment="1">
      <alignment horizontal="center"/>
    </xf>
    <xf numFmtId="0" fontId="1" fillId="7" borderId="28" xfId="0" applyFont="1" applyFill="1" applyBorder="1" applyAlignment="1">
      <alignment/>
    </xf>
    <xf numFmtId="0" fontId="1" fillId="7" borderId="26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left"/>
    </xf>
    <xf numFmtId="0" fontId="2" fillId="8" borderId="28" xfId="0" applyFont="1" applyFill="1" applyBorder="1" applyAlignment="1">
      <alignment/>
    </xf>
    <xf numFmtId="0" fontId="2" fillId="8" borderId="26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wrapText="1"/>
    </xf>
    <xf numFmtId="0" fontId="2" fillId="8" borderId="27" xfId="0" applyFont="1" applyFill="1" applyBorder="1" applyAlignment="1">
      <alignment horizontal="center" wrapText="1"/>
    </xf>
    <xf numFmtId="20" fontId="1" fillId="0" borderId="24" xfId="0" applyNumberFormat="1" applyFont="1" applyBorder="1" applyAlignment="1">
      <alignment horizontal="right"/>
    </xf>
    <xf numFmtId="0" fontId="2" fillId="8" borderId="26" xfId="0" applyFont="1" applyFill="1" applyBorder="1" applyAlignment="1">
      <alignment wrapText="1"/>
    </xf>
    <xf numFmtId="0" fontId="1" fillId="3" borderId="28" xfId="0" applyFont="1" applyFill="1" applyBorder="1" applyAlignment="1">
      <alignment/>
    </xf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wrapText="1"/>
    </xf>
    <xf numFmtId="0" fontId="1" fillId="3" borderId="27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2" fillId="8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2" fillId="11" borderId="26" xfId="0" applyFont="1" applyFill="1" applyBorder="1" applyAlignment="1">
      <alignment horizontal="left"/>
    </xf>
    <xf numFmtId="0" fontId="2" fillId="11" borderId="27" xfId="0" applyFont="1" applyFill="1" applyBorder="1" applyAlignment="1">
      <alignment horizontal="left"/>
    </xf>
    <xf numFmtId="0" fontId="1" fillId="12" borderId="43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1" fillId="12" borderId="43" xfId="0" applyFont="1" applyFill="1" applyBorder="1" applyAlignment="1">
      <alignment wrapText="1"/>
    </xf>
    <xf numFmtId="0" fontId="1" fillId="12" borderId="27" xfId="0" applyFont="1" applyFill="1" applyBorder="1" applyAlignment="1">
      <alignment wrapText="1"/>
    </xf>
    <xf numFmtId="0" fontId="1" fillId="10" borderId="26" xfId="0" applyFont="1" applyFill="1" applyBorder="1" applyAlignment="1">
      <alignment horizontal="left"/>
    </xf>
    <xf numFmtId="0" fontId="1" fillId="10" borderId="2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8" borderId="14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2" fillId="11" borderId="14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1" fillId="12" borderId="54" xfId="0" applyFont="1" applyFill="1" applyBorder="1" applyAlignment="1">
      <alignment horizontal="left"/>
    </xf>
    <xf numFmtId="16" fontId="1" fillId="3" borderId="0" xfId="0" applyNumberFormat="1" applyFont="1" applyFill="1" applyBorder="1" applyAlignment="1" quotePrefix="1">
      <alignment horizontal="left"/>
    </xf>
    <xf numFmtId="0" fontId="2" fillId="8" borderId="39" xfId="0" applyFont="1" applyFill="1" applyBorder="1" applyAlignment="1">
      <alignment wrapText="1"/>
    </xf>
    <xf numFmtId="0" fontId="2" fillId="13" borderId="14" xfId="0" applyFont="1" applyFill="1" applyBorder="1" applyAlignment="1">
      <alignment/>
    </xf>
    <xf numFmtId="0" fontId="2" fillId="13" borderId="26" xfId="0" applyFont="1" applyFill="1" applyBorder="1" applyAlignment="1">
      <alignment horizontal="left"/>
    </xf>
    <xf numFmtId="0" fontId="2" fillId="13" borderId="36" xfId="0" applyFont="1" applyFill="1" applyBorder="1" applyAlignment="1">
      <alignment horizontal="center"/>
    </xf>
    <xf numFmtId="0" fontId="2" fillId="13" borderId="13" xfId="0" applyFont="1" applyFill="1" applyBorder="1" applyAlignment="1">
      <alignment/>
    </xf>
    <xf numFmtId="0" fontId="2" fillId="13" borderId="9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" fontId="15" fillId="3" borderId="0" xfId="0" applyNumberFormat="1" applyFont="1" applyFill="1" applyBorder="1" applyAlignment="1" quotePrefix="1">
      <alignment horizontal="left"/>
    </xf>
    <xf numFmtId="20" fontId="15" fillId="0" borderId="24" xfId="0" applyNumberFormat="1" applyFont="1" applyBorder="1" applyAlignment="1">
      <alignment horizontal="right"/>
    </xf>
    <xf numFmtId="14" fontId="15" fillId="3" borderId="0" xfId="0" applyNumberFormat="1" applyFont="1" applyFill="1" applyBorder="1" applyAlignment="1" quotePrefix="1">
      <alignment horizontal="left"/>
    </xf>
    <xf numFmtId="14" fontId="15" fillId="3" borderId="0" xfId="0" applyNumberFormat="1" applyFont="1" applyFill="1" applyBorder="1" applyAlignment="1">
      <alignment horizontal="left"/>
    </xf>
    <xf numFmtId="0" fontId="15" fillId="3" borderId="24" xfId="0" applyFont="1" applyFill="1" applyBorder="1" applyAlignment="1">
      <alignment horizontal="center"/>
    </xf>
    <xf numFmtId="16" fontId="15" fillId="3" borderId="14" xfId="0" applyNumberFormat="1" applyFont="1" applyFill="1" applyBorder="1" applyAlignment="1" quotePrefix="1">
      <alignment/>
    </xf>
    <xf numFmtId="0" fontId="15" fillId="3" borderId="15" xfId="0" applyFont="1" applyFill="1" applyBorder="1" applyAlignment="1" quotePrefix="1">
      <alignment/>
    </xf>
    <xf numFmtId="20" fontId="15" fillId="0" borderId="0" xfId="0" applyNumberFormat="1" applyFont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0" fillId="4" borderId="44" xfId="0" applyFont="1" applyFill="1" applyBorder="1" applyAlignment="1" quotePrefix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45" xfId="0" applyFont="1" applyFill="1" applyBorder="1" applyAlignment="1" quotePrefix="1">
      <alignment horizontal="center"/>
    </xf>
    <xf numFmtId="0" fontId="0" fillId="4" borderId="8" xfId="0" applyFont="1" applyFill="1" applyBorder="1" applyAlignment="1">
      <alignment horizontal="center"/>
    </xf>
    <xf numFmtId="0" fontId="1" fillId="14" borderId="28" xfId="0" applyFont="1" applyFill="1" applyBorder="1" applyAlignment="1">
      <alignment/>
    </xf>
    <xf numFmtId="0" fontId="1" fillId="14" borderId="26" xfId="0" applyFont="1" applyFill="1" applyBorder="1" applyAlignment="1">
      <alignment horizontal="left"/>
    </xf>
    <xf numFmtId="0" fontId="1" fillId="14" borderId="2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1" fillId="14" borderId="9" xfId="0" applyFont="1" applyFill="1" applyBorder="1" applyAlignment="1">
      <alignment horizontal="left"/>
    </xf>
    <xf numFmtId="0" fontId="1" fillId="14" borderId="25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16" fontId="15" fillId="3" borderId="15" xfId="0" applyNumberFormat="1" applyFont="1" applyFill="1" applyBorder="1" applyAlignment="1" quotePrefix="1">
      <alignment/>
    </xf>
    <xf numFmtId="20" fontId="15" fillId="0" borderId="23" xfId="0" applyNumberFormat="1" applyFont="1" applyBorder="1" applyAlignment="1" quotePrefix="1">
      <alignment horizontal="right"/>
    </xf>
    <xf numFmtId="0" fontId="15" fillId="3" borderId="13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center"/>
    </xf>
    <xf numFmtId="20" fontId="15" fillId="0" borderId="23" xfId="0" applyNumberFormat="1" applyFont="1" applyBorder="1" applyAlignment="1">
      <alignment horizontal="right"/>
    </xf>
    <xf numFmtId="0" fontId="16" fillId="3" borderId="24" xfId="0" applyFont="1" applyFill="1" applyBorder="1" applyAlignment="1">
      <alignment horizontal="center"/>
    </xf>
    <xf numFmtId="0" fontId="2" fillId="13" borderId="28" xfId="0" applyFont="1" applyFill="1" applyBorder="1" applyAlignment="1">
      <alignment/>
    </xf>
    <xf numFmtId="0" fontId="2" fillId="13" borderId="26" xfId="0" applyFont="1" applyFill="1" applyBorder="1" applyAlignment="1">
      <alignment horizontal="center" wrapText="1"/>
    </xf>
    <xf numFmtId="0" fontId="2" fillId="13" borderId="27" xfId="0" applyFont="1" applyFill="1" applyBorder="1" applyAlignment="1">
      <alignment wrapText="1"/>
    </xf>
    <xf numFmtId="0" fontId="2" fillId="13" borderId="27" xfId="0" applyFont="1" applyFill="1" applyBorder="1" applyAlignment="1">
      <alignment horizontal="center" wrapText="1"/>
    </xf>
    <xf numFmtId="0" fontId="2" fillId="13" borderId="14" xfId="0" applyFont="1" applyFill="1" applyBorder="1" applyAlignment="1">
      <alignment/>
    </xf>
    <xf numFmtId="0" fontId="1" fillId="15" borderId="55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4" borderId="20" xfId="0" applyFont="1" applyFill="1" applyBorder="1" applyAlignment="1" quotePrefix="1">
      <alignment horizontal="center"/>
    </xf>
    <xf numFmtId="0" fontId="0" fillId="4" borderId="21" xfId="0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152"/>
  <sheetViews>
    <sheetView tabSelected="1" zoomScale="75" zoomScaleNormal="75" workbookViewId="0" topLeftCell="D21">
      <selection activeCell="AD22" sqref="AD22"/>
    </sheetView>
  </sheetViews>
  <sheetFormatPr defaultColWidth="9.140625" defaultRowHeight="12.75"/>
  <cols>
    <col min="1" max="1" width="2.00390625" style="1" customWidth="1"/>
    <col min="2" max="2" width="6.7109375" style="1" customWidth="1"/>
    <col min="3" max="3" width="19.140625" style="1" customWidth="1"/>
    <col min="4" max="4" width="22.7109375" style="1" customWidth="1"/>
    <col min="5" max="6" width="6.140625" style="1" customWidth="1"/>
    <col min="7" max="7" width="6.7109375" style="1" customWidth="1"/>
    <col min="8" max="8" width="4.8515625" style="1" customWidth="1"/>
    <col min="9" max="10" width="6.7109375" style="1" customWidth="1"/>
    <col min="11" max="11" width="4.8515625" style="1" customWidth="1"/>
    <col min="12" max="13" width="6.7109375" style="1" customWidth="1"/>
    <col min="14" max="14" width="4.8515625" style="1" customWidth="1"/>
    <col min="15" max="16" width="6.7109375" style="1" customWidth="1"/>
    <col min="17" max="17" width="4.8515625" style="1" customWidth="1"/>
    <col min="18" max="19" width="6.7109375" style="1" customWidth="1"/>
    <col min="20" max="20" width="4.8515625" style="1" customWidth="1"/>
    <col min="21" max="22" width="6.7109375" style="1" customWidth="1"/>
    <col min="23" max="23" width="4.8515625" style="1" customWidth="1"/>
    <col min="24" max="26" width="6.7109375" style="1" customWidth="1"/>
    <col min="27" max="28" width="6.7109375" style="2" customWidth="1"/>
    <col min="29" max="29" width="6.7109375" style="1" customWidth="1"/>
    <col min="30" max="30" width="8.140625" style="1" customWidth="1"/>
    <col min="31" max="31" width="5.140625" style="1" customWidth="1"/>
    <col min="32" max="49" width="9.140625" style="1" customWidth="1"/>
    <col min="50" max="50" width="9.28125" style="1" customWidth="1"/>
    <col min="51" max="51" width="4.28125" style="1" bestFit="1" customWidth="1"/>
    <col min="52" max="52" width="8.28125" style="1" customWidth="1"/>
    <col min="53" max="53" width="3.421875" style="1" bestFit="1" customWidth="1"/>
    <col min="54" max="55" width="3.7109375" style="1" bestFit="1" customWidth="1"/>
    <col min="56" max="57" width="3.140625" style="1" customWidth="1"/>
    <col min="58" max="58" width="3.140625" style="1" bestFit="1" customWidth="1"/>
    <col min="59" max="59" width="3.7109375" style="1" bestFit="1" customWidth="1"/>
    <col min="60" max="16384" width="9.140625" style="1" customWidth="1"/>
  </cols>
  <sheetData>
    <row r="1" spans="2:32" ht="2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 t="s">
        <v>134</v>
      </c>
      <c r="P1" s="44"/>
      <c r="Q1" s="44"/>
      <c r="R1" s="44"/>
      <c r="S1" s="44"/>
      <c r="T1" s="44"/>
      <c r="U1" s="44"/>
      <c r="V1" s="44"/>
      <c r="W1" s="44"/>
      <c r="X1" s="44"/>
      <c r="Y1" s="20"/>
      <c r="Z1" s="20"/>
      <c r="AA1" s="46"/>
      <c r="AB1" s="46" t="s">
        <v>62</v>
      </c>
      <c r="AC1" s="110">
        <f>IF(SUM(I6:I19)=0,0,1)+IF(SUM(L6:L19)=0,0,1)+IF(SUM(O6:O19)=0,0,1)+IF(SUM(R6:R19)=0,0,1)+IF(SUM(U6:U19)=0,0,1)+IF(SUM(X6:X19)=0,0,1)</f>
        <v>6</v>
      </c>
      <c r="AD1" s="44"/>
      <c r="AE1" s="44"/>
      <c r="AF1" s="44"/>
    </row>
    <row r="2" spans="2:32" s="3" customFormat="1" ht="15" customHeight="1" thickBot="1">
      <c r="B2" s="81"/>
      <c r="C2" s="57"/>
      <c r="D2" s="57"/>
      <c r="E2" s="57"/>
      <c r="F2" s="58"/>
      <c r="G2" s="6"/>
      <c r="H2" s="6"/>
      <c r="I2" s="7"/>
      <c r="J2" s="7" t="s">
        <v>0</v>
      </c>
      <c r="K2" s="7"/>
      <c r="L2" s="7" t="s">
        <v>1</v>
      </c>
      <c r="M2" s="221"/>
      <c r="N2" s="221" t="s">
        <v>2</v>
      </c>
      <c r="O2" s="221"/>
      <c r="P2" s="7" t="s">
        <v>13</v>
      </c>
      <c r="Q2" s="7"/>
      <c r="R2" s="7" t="s">
        <v>2</v>
      </c>
      <c r="S2" s="7"/>
      <c r="T2" s="7" t="s">
        <v>3</v>
      </c>
      <c r="U2" s="7"/>
      <c r="V2" s="7"/>
      <c r="W2" s="7"/>
      <c r="X2" s="8"/>
      <c r="Y2" s="21"/>
      <c r="Z2" s="21"/>
      <c r="AA2" s="47"/>
      <c r="AB2" s="47"/>
      <c r="AC2" s="48"/>
      <c r="AD2" s="48"/>
      <c r="AE2" s="48"/>
      <c r="AF2" s="48"/>
    </row>
    <row r="3" spans="2:32" s="3" customFormat="1" ht="15" customHeight="1" thickBot="1">
      <c r="B3" s="82"/>
      <c r="C3" s="80" t="s">
        <v>68</v>
      </c>
      <c r="D3" s="59"/>
      <c r="E3" s="266"/>
      <c r="F3" s="60"/>
      <c r="G3" s="300" t="s">
        <v>155</v>
      </c>
      <c r="H3" s="300"/>
      <c r="I3" s="301">
        <v>0.7291666666666666</v>
      </c>
      <c r="J3" s="305" t="s">
        <v>156</v>
      </c>
      <c r="K3" s="306"/>
      <c r="L3" s="307">
        <v>0.75</v>
      </c>
      <c r="M3" s="305" t="s">
        <v>157</v>
      </c>
      <c r="N3" s="321"/>
      <c r="O3" s="326">
        <v>0.8819444444444445</v>
      </c>
      <c r="P3" s="321" t="s">
        <v>161</v>
      </c>
      <c r="Q3" s="321"/>
      <c r="R3" s="326">
        <v>0.6875</v>
      </c>
      <c r="S3" s="300" t="s">
        <v>158</v>
      </c>
      <c r="T3" s="300"/>
      <c r="U3" s="326">
        <v>0.6458333333333334</v>
      </c>
      <c r="V3" s="290" t="s">
        <v>174</v>
      </c>
      <c r="W3" s="220"/>
      <c r="X3" s="235">
        <v>0.7569444444444445</v>
      </c>
      <c r="Y3" s="333" t="s">
        <v>37</v>
      </c>
      <c r="Z3" s="334"/>
      <c r="AA3" s="63"/>
      <c r="AB3" s="55" t="s">
        <v>34</v>
      </c>
      <c r="AC3" s="6"/>
      <c r="AD3" s="54"/>
      <c r="AE3" s="48"/>
      <c r="AF3" s="48"/>
    </row>
    <row r="4" spans="2:32" s="3" customFormat="1" ht="15" customHeight="1" thickBot="1">
      <c r="B4" s="83"/>
      <c r="C4" s="61"/>
      <c r="D4" s="61"/>
      <c r="E4" s="61"/>
      <c r="F4" s="62"/>
      <c r="G4" s="302" t="s">
        <v>151</v>
      </c>
      <c r="H4" s="303"/>
      <c r="I4" s="304"/>
      <c r="J4" s="308" t="s">
        <v>164</v>
      </c>
      <c r="K4" s="308"/>
      <c r="L4" s="309"/>
      <c r="M4" s="323" t="s">
        <v>153</v>
      </c>
      <c r="N4" s="324"/>
      <c r="O4" s="325"/>
      <c r="P4" s="308" t="s">
        <v>153</v>
      </c>
      <c r="Q4" s="308"/>
      <c r="R4" s="327"/>
      <c r="S4" s="323" t="s">
        <v>152</v>
      </c>
      <c r="T4" s="308"/>
      <c r="U4" s="327"/>
      <c r="V4" s="49" t="s">
        <v>154</v>
      </c>
      <c r="W4" s="49"/>
      <c r="X4" s="225"/>
      <c r="Y4" s="335" t="s">
        <v>38</v>
      </c>
      <c r="Z4" s="336"/>
      <c r="AA4" s="337" t="s">
        <v>33</v>
      </c>
      <c r="AB4" s="338"/>
      <c r="AC4" s="339" t="s">
        <v>35</v>
      </c>
      <c r="AD4" s="338"/>
      <c r="AE4" s="48"/>
      <c r="AF4" s="48"/>
    </row>
    <row r="5" spans="2:52" s="3" customFormat="1" ht="15" customHeight="1" thickBot="1">
      <c r="B5" s="86" t="s">
        <v>49</v>
      </c>
      <c r="C5" s="268" t="s">
        <v>8</v>
      </c>
      <c r="D5" s="18" t="s">
        <v>4</v>
      </c>
      <c r="E5" s="17" t="s">
        <v>14</v>
      </c>
      <c r="F5" s="267" t="s">
        <v>143</v>
      </c>
      <c r="G5" s="11" t="s">
        <v>5</v>
      </c>
      <c r="H5" s="12" t="s">
        <v>15</v>
      </c>
      <c r="I5" s="13" t="s">
        <v>7</v>
      </c>
      <c r="J5" s="11" t="s">
        <v>5</v>
      </c>
      <c r="K5" s="12" t="s">
        <v>15</v>
      </c>
      <c r="L5" s="13" t="s">
        <v>7</v>
      </c>
      <c r="M5" s="222" t="s">
        <v>5</v>
      </c>
      <c r="N5" s="223" t="s">
        <v>15</v>
      </c>
      <c r="O5" s="224" t="s">
        <v>7</v>
      </c>
      <c r="P5" s="11" t="s">
        <v>5</v>
      </c>
      <c r="Q5" s="12" t="s">
        <v>15</v>
      </c>
      <c r="R5" s="13" t="s">
        <v>7</v>
      </c>
      <c r="S5" s="19" t="s">
        <v>5</v>
      </c>
      <c r="T5" s="12" t="s">
        <v>15</v>
      </c>
      <c r="U5" s="13" t="s">
        <v>7</v>
      </c>
      <c r="V5" s="11" t="s">
        <v>5</v>
      </c>
      <c r="W5" s="12" t="s">
        <v>15</v>
      </c>
      <c r="X5" s="13" t="s">
        <v>7</v>
      </c>
      <c r="Y5" s="64" t="s">
        <v>12</v>
      </c>
      <c r="Z5" s="26" t="s">
        <v>36</v>
      </c>
      <c r="AA5" s="18" t="s">
        <v>12</v>
      </c>
      <c r="AB5" s="26" t="s">
        <v>36</v>
      </c>
      <c r="AC5" s="18" t="s">
        <v>12</v>
      </c>
      <c r="AD5" s="26" t="s">
        <v>36</v>
      </c>
      <c r="AE5" s="48"/>
      <c r="AF5" s="48"/>
      <c r="AY5" s="41" t="s">
        <v>22</v>
      </c>
      <c r="AZ5" s="15" t="s">
        <v>23</v>
      </c>
    </row>
    <row r="6" spans="2:59" s="3" customFormat="1" ht="15" customHeight="1">
      <c r="B6" s="88"/>
      <c r="C6" s="89" t="s">
        <v>63</v>
      </c>
      <c r="D6" s="69" t="s">
        <v>64</v>
      </c>
      <c r="E6" s="202">
        <v>70</v>
      </c>
      <c r="F6" s="202" t="s">
        <v>148</v>
      </c>
      <c r="G6" s="197">
        <v>13</v>
      </c>
      <c r="H6" s="14"/>
      <c r="I6" s="15">
        <v>2</v>
      </c>
      <c r="J6" s="197">
        <v>1</v>
      </c>
      <c r="K6" s="14"/>
      <c r="L6" s="15">
        <f>INT(IF((LOOKUP(J6,$AY$6:$AY$20,$AZ$6:$AZ$20)-IF(K6="sc",5,0))&lt;0,0,(LOOKUP(J6,$AY$6:$AY$20,$AZ$6:$AZ$20)-IF(K6="sc",5,0)))/IF(K6="ps",2,1))</f>
        <v>20</v>
      </c>
      <c r="M6" s="197">
        <v>3</v>
      </c>
      <c r="N6" s="14"/>
      <c r="O6" s="15">
        <f aca="true" t="shared" si="0" ref="O6:O19">INT(IF((LOOKUP(M6,$AY$6:$AY$20,$AZ$6:$AZ$20)-IF(N6="sc",5,0))&lt;0,0,(LOOKUP(M6,$AY$6:$AY$20,$AZ$6:$AZ$20)-IF(N6="sc",5,0)))/IF(N6="ps",2,1))</f>
        <v>14</v>
      </c>
      <c r="P6" s="197">
        <v>3</v>
      </c>
      <c r="Q6" s="14" t="s">
        <v>166</v>
      </c>
      <c r="R6" s="15">
        <f aca="true" t="shared" si="1" ref="R6:R19">INT(IF((LOOKUP(P6,$AY$6:$AY$20,$AZ$6:$AZ$20)-IF(Q6="sc",5,0))&lt;0,0,(LOOKUP(P6,$AY$6:$AY$20,$AZ$6:$AZ$20)-IF(Q6="sc",5,0)))/IF(Q6="ps",2,1))</f>
        <v>14</v>
      </c>
      <c r="S6" s="197">
        <v>3</v>
      </c>
      <c r="T6" s="14" t="s">
        <v>166</v>
      </c>
      <c r="U6" s="15">
        <f aca="true" t="shared" si="2" ref="U6:U19">INT(IF((LOOKUP(S6,$AY$6:$AY$20,$AZ$6:$AZ$20)-IF(T6="sc",5,0))&lt;0,0,(LOOKUP(S6,$AY$6:$AY$20,$AZ$6:$AZ$20)-IF(T6="sc",5,0)))/IF(T6="ps",2,1))</f>
        <v>14</v>
      </c>
      <c r="V6" s="197">
        <v>10</v>
      </c>
      <c r="W6" s="14"/>
      <c r="X6" s="15">
        <f aca="true" t="shared" si="3" ref="X6:X19">INT(IF((LOOKUP(V6,$AY$6:$AY$20,$AZ$6:$AZ$20)-IF(W6="sc",5,0))&lt;0,0,(LOOKUP(V6,$AY$6:$AY$20,$AZ$6:$AZ$20)-IF(W6="sc",5,0)))/IF(W6="ps",2,1))</f>
        <v>5</v>
      </c>
      <c r="Y6" s="9">
        <f>+I6+L6+O6+R6+U6+X6</f>
        <v>69</v>
      </c>
      <c r="Z6" s="76">
        <f aca="true" t="shared" si="4" ref="Z6:Z19">RANK(Y6,Y$6:Y$19)</f>
        <v>3</v>
      </c>
      <c r="AA6" s="22"/>
      <c r="AB6" s="27"/>
      <c r="AC6" s="31"/>
      <c r="AD6" s="32"/>
      <c r="AE6" s="48"/>
      <c r="AF6" s="48"/>
      <c r="AY6" s="39">
        <v>1</v>
      </c>
      <c r="AZ6" s="111">
        <v>20</v>
      </c>
      <c r="BA6" s="41" t="s">
        <v>24</v>
      </c>
      <c r="BB6" s="38">
        <f>IF($AC$1&gt;0,I6," ")</f>
        <v>2</v>
      </c>
      <c r="BC6" s="38">
        <f>IF($AC$1&gt;1,L6," ")</f>
        <v>20</v>
      </c>
      <c r="BD6" s="38">
        <f>IF($AC$1&gt;2,O6," ")</f>
        <v>14</v>
      </c>
      <c r="BE6" s="38">
        <f>IF($AC$1&gt;3,R6," ")</f>
        <v>14</v>
      </c>
      <c r="BF6" s="38">
        <f>IF($AC$1&gt;4,U6," ")</f>
        <v>14</v>
      </c>
      <c r="BG6" s="112">
        <f aca="true" t="shared" si="5" ref="BG6:BG19">IF($AC$1&gt;5,X6," ")</f>
        <v>5</v>
      </c>
    </row>
    <row r="7" spans="2:59" s="3" customFormat="1" ht="15" customHeight="1" thickBot="1">
      <c r="B7" s="85">
        <v>1</v>
      </c>
      <c r="C7" s="90"/>
      <c r="D7" s="68" t="s">
        <v>65</v>
      </c>
      <c r="E7" s="203">
        <v>90</v>
      </c>
      <c r="F7" s="203" t="s">
        <v>148</v>
      </c>
      <c r="G7" s="198">
        <v>4</v>
      </c>
      <c r="H7" s="16"/>
      <c r="I7" s="98">
        <f aca="true" t="shared" si="6" ref="I7:I19">INT(IF((LOOKUP(G7,$AY$6:$AY$20,$AZ$6:$AZ$20)-IF(H7="sc",5,0))&lt;0,0,(LOOKUP(G7,$AY$6:$AY$20,$AZ$6:$AZ$20)-IF(H7="sc",5,0)))/IF(H7="ps",2,1))</f>
        <v>12</v>
      </c>
      <c r="J7" s="198">
        <v>10</v>
      </c>
      <c r="K7" s="16"/>
      <c r="L7" s="98">
        <f aca="true" t="shared" si="7" ref="L7:L19">INT(IF((LOOKUP(J7,$AY$6:$AY$20,$AZ$6:$AZ$20)-IF(K7="sc",5,0))&lt;0,0,(LOOKUP(J7,$AY$6:$AY$20,$AZ$6:$AZ$20)-IF(K7="sc",5,0)))/IF(K7="ps",2,1))</f>
        <v>5</v>
      </c>
      <c r="M7" s="198">
        <v>6</v>
      </c>
      <c r="N7" s="16"/>
      <c r="O7" s="98">
        <f t="shared" si="0"/>
        <v>9</v>
      </c>
      <c r="P7" s="198">
        <v>8</v>
      </c>
      <c r="Q7" s="16"/>
      <c r="R7" s="98">
        <f t="shared" si="1"/>
        <v>7</v>
      </c>
      <c r="S7" s="198">
        <v>14</v>
      </c>
      <c r="T7" s="16"/>
      <c r="U7" s="98">
        <f t="shared" si="2"/>
        <v>1</v>
      </c>
      <c r="V7" s="198">
        <v>1</v>
      </c>
      <c r="W7" s="16"/>
      <c r="X7" s="98">
        <f t="shared" si="3"/>
        <v>20</v>
      </c>
      <c r="Y7" s="9">
        <f aca="true" t="shared" si="8" ref="Y7:Y19">+I7+L7+O7+R7+U7+X7</f>
        <v>54</v>
      </c>
      <c r="Z7" s="77">
        <f t="shared" si="4"/>
        <v>7</v>
      </c>
      <c r="AA7" s="23">
        <f>+Y6+Y7</f>
        <v>123</v>
      </c>
      <c r="AB7" s="28">
        <f>RANK(AA7,AA$7:AA$19)</f>
        <v>2</v>
      </c>
      <c r="AC7" s="33">
        <f>AA7-SMALL(BB6:BG7,1)-SMALL(BB6:BG7,2)</f>
        <v>120</v>
      </c>
      <c r="AD7" s="34">
        <f>RANK(AC7,AC$7:AC$19)</f>
        <v>1</v>
      </c>
      <c r="AE7" s="48"/>
      <c r="AF7" s="48"/>
      <c r="AY7" s="39">
        <v>2</v>
      </c>
      <c r="AZ7" s="111">
        <v>16</v>
      </c>
      <c r="BA7" s="42"/>
      <c r="BB7" s="40">
        <f aca="true" t="shared" si="9" ref="BB7:BB19">IF($AC$1&gt;0,I7," ")</f>
        <v>12</v>
      </c>
      <c r="BC7" s="40">
        <f aca="true" t="shared" si="10" ref="BC7:BC19">IF($AC$1&gt;1,L7," ")</f>
        <v>5</v>
      </c>
      <c r="BD7" s="40">
        <f aca="true" t="shared" si="11" ref="BD7:BD19">IF($AC$1&gt;2,O7," ")</f>
        <v>9</v>
      </c>
      <c r="BE7" s="40">
        <f aca="true" t="shared" si="12" ref="BE7:BE19">IF($AC$1&gt;3,R7," ")</f>
        <v>7</v>
      </c>
      <c r="BF7" s="40">
        <f aca="true" t="shared" si="13" ref="BF7:BF19">IF($AC$1&gt;4,U7," ")</f>
        <v>1</v>
      </c>
      <c r="BG7" s="92">
        <f t="shared" si="5"/>
        <v>20</v>
      </c>
    </row>
    <row r="8" spans="2:59" s="3" customFormat="1" ht="15" customHeight="1">
      <c r="B8" s="84"/>
      <c r="C8" s="115" t="s">
        <v>40</v>
      </c>
      <c r="D8" s="66" t="s">
        <v>39</v>
      </c>
      <c r="E8" s="199">
        <v>77</v>
      </c>
      <c r="F8" s="272" t="s">
        <v>148</v>
      </c>
      <c r="G8" s="197">
        <v>6</v>
      </c>
      <c r="H8" s="99"/>
      <c r="I8" s="100">
        <f t="shared" si="6"/>
        <v>9</v>
      </c>
      <c r="J8" s="197">
        <v>12</v>
      </c>
      <c r="K8" s="99"/>
      <c r="L8" s="100">
        <f t="shared" si="7"/>
        <v>3</v>
      </c>
      <c r="M8" s="197">
        <v>1</v>
      </c>
      <c r="N8" s="99"/>
      <c r="O8" s="100">
        <f t="shared" si="0"/>
        <v>20</v>
      </c>
      <c r="P8" s="197">
        <v>6</v>
      </c>
      <c r="Q8" s="99"/>
      <c r="R8" s="100">
        <f t="shared" si="1"/>
        <v>9</v>
      </c>
      <c r="S8" s="197">
        <v>2</v>
      </c>
      <c r="T8" s="99"/>
      <c r="U8" s="100">
        <f t="shared" si="2"/>
        <v>16</v>
      </c>
      <c r="V8" s="197">
        <v>4</v>
      </c>
      <c r="W8" s="99" t="s">
        <v>166</v>
      </c>
      <c r="X8" s="100">
        <f t="shared" si="3"/>
        <v>12</v>
      </c>
      <c r="Y8" s="75">
        <f t="shared" si="8"/>
        <v>69</v>
      </c>
      <c r="Z8" s="76">
        <f t="shared" si="4"/>
        <v>3</v>
      </c>
      <c r="AA8" s="24"/>
      <c r="AB8" s="29"/>
      <c r="AC8" s="35"/>
      <c r="AD8" s="36"/>
      <c r="AE8" s="48"/>
      <c r="AF8" s="48"/>
      <c r="AY8" s="39">
        <v>3</v>
      </c>
      <c r="AZ8" s="111">
        <v>14</v>
      </c>
      <c r="BA8" s="41" t="s">
        <v>25</v>
      </c>
      <c r="BB8" s="38">
        <f t="shared" si="9"/>
        <v>9</v>
      </c>
      <c r="BC8" s="38">
        <f t="shared" si="10"/>
        <v>3</v>
      </c>
      <c r="BD8" s="38">
        <f t="shared" si="11"/>
        <v>20</v>
      </c>
      <c r="BE8" s="38">
        <f t="shared" si="12"/>
        <v>9</v>
      </c>
      <c r="BF8" s="38">
        <f t="shared" si="13"/>
        <v>16</v>
      </c>
      <c r="BG8" s="112">
        <f t="shared" si="5"/>
        <v>12</v>
      </c>
    </row>
    <row r="9" spans="2:59" s="3" customFormat="1" ht="15" customHeight="1" thickBot="1">
      <c r="B9" s="85">
        <v>2</v>
      </c>
      <c r="C9" s="103" t="s">
        <v>41</v>
      </c>
      <c r="D9" s="67" t="s">
        <v>79</v>
      </c>
      <c r="E9" s="200">
        <v>78</v>
      </c>
      <c r="F9" s="157" t="s">
        <v>148</v>
      </c>
      <c r="G9" s="198">
        <v>8</v>
      </c>
      <c r="H9" s="101"/>
      <c r="I9" s="102">
        <f t="shared" si="6"/>
        <v>7</v>
      </c>
      <c r="J9" s="198">
        <v>13</v>
      </c>
      <c r="K9" s="101"/>
      <c r="L9" s="102">
        <f t="shared" si="7"/>
        <v>2</v>
      </c>
      <c r="M9" s="198">
        <v>14</v>
      </c>
      <c r="N9" s="101"/>
      <c r="O9" s="102">
        <f t="shared" si="0"/>
        <v>1</v>
      </c>
      <c r="P9" s="198">
        <v>9</v>
      </c>
      <c r="Q9" s="101"/>
      <c r="R9" s="102">
        <f t="shared" si="1"/>
        <v>6</v>
      </c>
      <c r="S9" s="198">
        <v>9</v>
      </c>
      <c r="T9" s="101"/>
      <c r="U9" s="102">
        <f t="shared" si="2"/>
        <v>6</v>
      </c>
      <c r="V9" s="198">
        <v>5</v>
      </c>
      <c r="W9" s="101"/>
      <c r="X9" s="102">
        <f t="shared" si="3"/>
        <v>10</v>
      </c>
      <c r="Y9" s="56">
        <f t="shared" si="8"/>
        <v>32</v>
      </c>
      <c r="Z9" s="77">
        <f t="shared" si="4"/>
        <v>12</v>
      </c>
      <c r="AA9" s="23">
        <f>+Y8+Y9</f>
        <v>101</v>
      </c>
      <c r="AB9" s="28">
        <f>RANK(AA9,AA$7:AA$19)</f>
        <v>4</v>
      </c>
      <c r="AC9" s="33">
        <f>AA9-SMALL(BB8:BG9,1)-SMALL(BB8:BG9,2)</f>
        <v>98</v>
      </c>
      <c r="AD9" s="34">
        <f>RANK(AC9,AC$7:AC$19)</f>
        <v>4</v>
      </c>
      <c r="AE9" s="48"/>
      <c r="AF9" s="48"/>
      <c r="AY9" s="39">
        <v>4</v>
      </c>
      <c r="AZ9" s="111">
        <v>12</v>
      </c>
      <c r="BA9" s="42"/>
      <c r="BB9" s="40">
        <f t="shared" si="9"/>
        <v>7</v>
      </c>
      <c r="BC9" s="40">
        <f t="shared" si="10"/>
        <v>2</v>
      </c>
      <c r="BD9" s="40">
        <f t="shared" si="11"/>
        <v>1</v>
      </c>
      <c r="BE9" s="40">
        <f t="shared" si="12"/>
        <v>6</v>
      </c>
      <c r="BF9" s="40">
        <f t="shared" si="13"/>
        <v>6</v>
      </c>
      <c r="BG9" s="92">
        <f t="shared" si="5"/>
        <v>10</v>
      </c>
    </row>
    <row r="10" spans="2:59" s="3" customFormat="1" ht="15" customHeight="1">
      <c r="B10" s="84"/>
      <c r="C10" s="116" t="s">
        <v>6</v>
      </c>
      <c r="D10" s="117" t="s">
        <v>107</v>
      </c>
      <c r="E10" s="148">
        <v>74</v>
      </c>
      <c r="F10" s="148" t="s">
        <v>148</v>
      </c>
      <c r="G10" s="197">
        <v>1</v>
      </c>
      <c r="H10" s="14"/>
      <c r="I10" s="15">
        <f t="shared" si="6"/>
        <v>20</v>
      </c>
      <c r="J10" s="197">
        <v>5</v>
      </c>
      <c r="K10" s="14"/>
      <c r="L10" s="15">
        <f t="shared" si="7"/>
        <v>10</v>
      </c>
      <c r="M10" s="197">
        <v>4</v>
      </c>
      <c r="N10" s="14" t="s">
        <v>166</v>
      </c>
      <c r="O10" s="15">
        <f t="shared" si="0"/>
        <v>12</v>
      </c>
      <c r="P10" s="197">
        <v>11</v>
      </c>
      <c r="Q10" s="14"/>
      <c r="R10" s="15">
        <f t="shared" si="1"/>
        <v>4</v>
      </c>
      <c r="S10" s="197">
        <v>1</v>
      </c>
      <c r="T10" s="14"/>
      <c r="U10" s="15">
        <f t="shared" si="2"/>
        <v>20</v>
      </c>
      <c r="V10" s="197">
        <v>9</v>
      </c>
      <c r="W10" s="14"/>
      <c r="X10" s="15">
        <f t="shared" si="3"/>
        <v>6</v>
      </c>
      <c r="Y10" s="9">
        <f t="shared" si="8"/>
        <v>72</v>
      </c>
      <c r="Z10" s="76">
        <f t="shared" si="4"/>
        <v>2</v>
      </c>
      <c r="AA10" s="24"/>
      <c r="AB10" s="29"/>
      <c r="AC10" s="35"/>
      <c r="AD10" s="36"/>
      <c r="AE10" s="48"/>
      <c r="AF10" s="48"/>
      <c r="AY10" s="39">
        <v>5</v>
      </c>
      <c r="AZ10" s="111">
        <v>10</v>
      </c>
      <c r="BA10" s="41" t="s">
        <v>26</v>
      </c>
      <c r="BB10" s="38">
        <f t="shared" si="9"/>
        <v>20</v>
      </c>
      <c r="BC10" s="38">
        <f t="shared" si="10"/>
        <v>10</v>
      </c>
      <c r="BD10" s="38">
        <f t="shared" si="11"/>
        <v>12</v>
      </c>
      <c r="BE10" s="38">
        <f t="shared" si="12"/>
        <v>4</v>
      </c>
      <c r="BF10" s="38">
        <f t="shared" si="13"/>
        <v>20</v>
      </c>
      <c r="BG10" s="112">
        <f t="shared" si="5"/>
        <v>6</v>
      </c>
    </row>
    <row r="11" spans="2:59" s="3" customFormat="1" ht="15" customHeight="1" thickBot="1">
      <c r="B11" s="85">
        <v>3</v>
      </c>
      <c r="C11" s="118" t="s">
        <v>9</v>
      </c>
      <c r="D11" s="119" t="s">
        <v>108</v>
      </c>
      <c r="E11" s="149">
        <v>74</v>
      </c>
      <c r="F11" s="149" t="s">
        <v>148</v>
      </c>
      <c r="G11" s="198">
        <v>2</v>
      </c>
      <c r="H11" s="16"/>
      <c r="I11" s="98">
        <f t="shared" si="6"/>
        <v>16</v>
      </c>
      <c r="J11" s="198">
        <v>7</v>
      </c>
      <c r="K11" s="16"/>
      <c r="L11" s="98">
        <f t="shared" si="7"/>
        <v>8</v>
      </c>
      <c r="M11" s="198">
        <v>5</v>
      </c>
      <c r="N11" s="16"/>
      <c r="O11" s="98">
        <f t="shared" si="0"/>
        <v>10</v>
      </c>
      <c r="P11" s="198">
        <v>7</v>
      </c>
      <c r="Q11" s="16"/>
      <c r="R11" s="98">
        <f t="shared" si="1"/>
        <v>8</v>
      </c>
      <c r="S11" s="198">
        <v>11</v>
      </c>
      <c r="T11" s="16"/>
      <c r="U11" s="98">
        <f t="shared" si="2"/>
        <v>4</v>
      </c>
      <c r="V11" s="198">
        <v>6</v>
      </c>
      <c r="W11" s="16"/>
      <c r="X11" s="98">
        <f t="shared" si="3"/>
        <v>9</v>
      </c>
      <c r="Y11" s="9">
        <f t="shared" si="8"/>
        <v>55</v>
      </c>
      <c r="Z11" s="77">
        <f t="shared" si="4"/>
        <v>5</v>
      </c>
      <c r="AA11" s="23">
        <f>+Y10+Y11</f>
        <v>127</v>
      </c>
      <c r="AB11" s="28">
        <f>RANK(AA11,AA$7:AA$19)</f>
        <v>1</v>
      </c>
      <c r="AC11" s="33">
        <f>AA11-SMALL(BB10:BG11,1)-SMALL(BB10:BG11,2)</f>
        <v>119</v>
      </c>
      <c r="AD11" s="34">
        <f>RANK(AC11,AC$7:AC$19)</f>
        <v>2</v>
      </c>
      <c r="AE11" s="48"/>
      <c r="AF11" s="48"/>
      <c r="AY11" s="39">
        <v>6</v>
      </c>
      <c r="AZ11" s="111">
        <v>9</v>
      </c>
      <c r="BA11" s="42"/>
      <c r="BB11" s="40">
        <f t="shared" si="9"/>
        <v>16</v>
      </c>
      <c r="BC11" s="40">
        <f t="shared" si="10"/>
        <v>8</v>
      </c>
      <c r="BD11" s="40">
        <f t="shared" si="11"/>
        <v>10</v>
      </c>
      <c r="BE11" s="40">
        <f t="shared" si="12"/>
        <v>8</v>
      </c>
      <c r="BF11" s="40">
        <f t="shared" si="13"/>
        <v>4</v>
      </c>
      <c r="BG11" s="92">
        <f t="shared" si="5"/>
        <v>9</v>
      </c>
    </row>
    <row r="12" spans="2:59" s="3" customFormat="1" ht="15" customHeight="1">
      <c r="B12" s="84"/>
      <c r="C12" s="78" t="s">
        <v>48</v>
      </c>
      <c r="D12" s="261" t="s">
        <v>47</v>
      </c>
      <c r="E12" s="205">
        <v>79</v>
      </c>
      <c r="F12" s="205" t="s">
        <v>148</v>
      </c>
      <c r="G12" s="197">
        <v>3</v>
      </c>
      <c r="H12" s="14" t="s">
        <v>166</v>
      </c>
      <c r="I12" s="100">
        <f t="shared" si="6"/>
        <v>14</v>
      </c>
      <c r="J12" s="197">
        <v>3</v>
      </c>
      <c r="K12" s="14"/>
      <c r="L12" s="100">
        <f t="shared" si="7"/>
        <v>14</v>
      </c>
      <c r="M12" s="197">
        <v>2</v>
      </c>
      <c r="N12" s="14"/>
      <c r="O12" s="100">
        <f t="shared" si="0"/>
        <v>16</v>
      </c>
      <c r="P12" s="197">
        <v>4</v>
      </c>
      <c r="Q12" s="14"/>
      <c r="R12" s="100">
        <f t="shared" si="1"/>
        <v>12</v>
      </c>
      <c r="S12" s="197">
        <v>13</v>
      </c>
      <c r="T12" s="14"/>
      <c r="U12" s="100">
        <f t="shared" si="2"/>
        <v>2</v>
      </c>
      <c r="V12" s="197">
        <v>2</v>
      </c>
      <c r="W12" s="14"/>
      <c r="X12" s="100">
        <f t="shared" si="3"/>
        <v>16</v>
      </c>
      <c r="Y12" s="75">
        <f t="shared" si="8"/>
        <v>74</v>
      </c>
      <c r="Z12" s="76">
        <f t="shared" si="4"/>
        <v>1</v>
      </c>
      <c r="AA12" s="25"/>
      <c r="AB12" s="29"/>
      <c r="AC12" s="37"/>
      <c r="AD12" s="36"/>
      <c r="AE12" s="48"/>
      <c r="AF12" s="48"/>
      <c r="AY12" s="39">
        <v>7</v>
      </c>
      <c r="AZ12" s="111">
        <v>8</v>
      </c>
      <c r="BA12" s="41" t="s">
        <v>27</v>
      </c>
      <c r="BB12" s="38">
        <f t="shared" si="9"/>
        <v>14</v>
      </c>
      <c r="BC12" s="38">
        <f t="shared" si="10"/>
        <v>14</v>
      </c>
      <c r="BD12" s="38">
        <f t="shared" si="11"/>
        <v>16</v>
      </c>
      <c r="BE12" s="38">
        <f t="shared" si="12"/>
        <v>12</v>
      </c>
      <c r="BF12" s="38">
        <f t="shared" si="13"/>
        <v>2</v>
      </c>
      <c r="BG12" s="112">
        <f t="shared" si="5"/>
        <v>16</v>
      </c>
    </row>
    <row r="13" spans="2:59" s="3" customFormat="1" ht="15" customHeight="1" thickBot="1">
      <c r="B13" s="85">
        <v>4</v>
      </c>
      <c r="C13" s="79"/>
      <c r="D13" s="262" t="s">
        <v>46</v>
      </c>
      <c r="E13" s="206">
        <v>69</v>
      </c>
      <c r="F13" s="206" t="s">
        <v>148</v>
      </c>
      <c r="G13" s="198">
        <v>10</v>
      </c>
      <c r="H13" s="16"/>
      <c r="I13" s="102">
        <f t="shared" si="6"/>
        <v>5</v>
      </c>
      <c r="J13" s="198">
        <v>4</v>
      </c>
      <c r="K13" s="16"/>
      <c r="L13" s="102">
        <f t="shared" si="7"/>
        <v>12</v>
      </c>
      <c r="M13" s="198">
        <v>9</v>
      </c>
      <c r="N13" s="16"/>
      <c r="O13" s="102">
        <f t="shared" si="0"/>
        <v>6</v>
      </c>
      <c r="P13" s="198" t="s">
        <v>20</v>
      </c>
      <c r="Q13" s="16"/>
      <c r="R13" s="102">
        <f t="shared" si="1"/>
        <v>0</v>
      </c>
      <c r="S13" s="198">
        <v>4</v>
      </c>
      <c r="T13" s="16"/>
      <c r="U13" s="102">
        <f t="shared" si="2"/>
        <v>12</v>
      </c>
      <c r="V13" s="198">
        <v>7</v>
      </c>
      <c r="W13" s="16"/>
      <c r="X13" s="102">
        <f t="shared" si="3"/>
        <v>8</v>
      </c>
      <c r="Y13" s="56">
        <f t="shared" si="8"/>
        <v>43</v>
      </c>
      <c r="Z13" s="77">
        <f t="shared" si="4"/>
        <v>9</v>
      </c>
      <c r="AA13" s="23">
        <f>+Y12+Y13</f>
        <v>117</v>
      </c>
      <c r="AB13" s="28">
        <f>RANK(AA13,AA$7:AA$19)</f>
        <v>3</v>
      </c>
      <c r="AC13" s="33">
        <f>AA13-SMALL(BB12:BG13,1)-SMALL(BB12:BG13,2)</f>
        <v>115</v>
      </c>
      <c r="AD13" s="34">
        <f>RANK(AC13,AC$7:AC$19)</f>
        <v>3</v>
      </c>
      <c r="AE13" s="48"/>
      <c r="AF13" s="48"/>
      <c r="AY13" s="39">
        <v>8</v>
      </c>
      <c r="AZ13" s="111">
        <v>7</v>
      </c>
      <c r="BA13" s="42"/>
      <c r="BB13" s="40">
        <f t="shared" si="9"/>
        <v>5</v>
      </c>
      <c r="BC13" s="40">
        <f t="shared" si="10"/>
        <v>12</v>
      </c>
      <c r="BD13" s="40">
        <f t="shared" si="11"/>
        <v>6</v>
      </c>
      <c r="BE13" s="40">
        <f t="shared" si="12"/>
        <v>0</v>
      </c>
      <c r="BF13" s="40">
        <f t="shared" si="13"/>
        <v>12</v>
      </c>
      <c r="BG13" s="92">
        <f t="shared" si="5"/>
        <v>8</v>
      </c>
    </row>
    <row r="14" spans="2:59" s="3" customFormat="1" ht="15" customHeight="1" thickBot="1">
      <c r="B14" s="84"/>
      <c r="C14" s="120" t="s">
        <v>19</v>
      </c>
      <c r="D14" s="121" t="s">
        <v>111</v>
      </c>
      <c r="E14" s="204">
        <v>80</v>
      </c>
      <c r="F14" s="298" t="s">
        <v>148</v>
      </c>
      <c r="G14" s="197">
        <v>11</v>
      </c>
      <c r="H14" s="14"/>
      <c r="I14" s="15">
        <f t="shared" si="6"/>
        <v>4</v>
      </c>
      <c r="J14" s="197">
        <v>2</v>
      </c>
      <c r="K14" s="14" t="s">
        <v>166</v>
      </c>
      <c r="L14" s="15">
        <f t="shared" si="7"/>
        <v>16</v>
      </c>
      <c r="M14" s="197">
        <v>7</v>
      </c>
      <c r="N14" s="14"/>
      <c r="O14" s="15">
        <f t="shared" si="0"/>
        <v>8</v>
      </c>
      <c r="P14" s="197">
        <v>5</v>
      </c>
      <c r="Q14" s="14"/>
      <c r="R14" s="15">
        <f t="shared" si="1"/>
        <v>10</v>
      </c>
      <c r="S14" s="197">
        <v>12</v>
      </c>
      <c r="T14" s="14"/>
      <c r="U14" s="15">
        <f t="shared" si="2"/>
        <v>3</v>
      </c>
      <c r="V14" s="197">
        <v>3</v>
      </c>
      <c r="W14" s="14"/>
      <c r="X14" s="15">
        <f t="shared" si="3"/>
        <v>14</v>
      </c>
      <c r="Y14" s="9">
        <f t="shared" si="8"/>
        <v>55</v>
      </c>
      <c r="Z14" s="76">
        <f t="shared" si="4"/>
        <v>5</v>
      </c>
      <c r="AA14" s="24"/>
      <c r="AB14" s="29"/>
      <c r="AC14" s="35"/>
      <c r="AD14" s="36"/>
      <c r="AE14" s="48"/>
      <c r="AF14" s="48"/>
      <c r="AY14" s="39">
        <v>9</v>
      </c>
      <c r="AZ14" s="111">
        <v>6</v>
      </c>
      <c r="BA14" s="41" t="s">
        <v>28</v>
      </c>
      <c r="BB14" s="38">
        <f t="shared" si="9"/>
        <v>4</v>
      </c>
      <c r="BC14" s="38">
        <f t="shared" si="10"/>
        <v>16</v>
      </c>
      <c r="BD14" s="38">
        <f t="shared" si="11"/>
        <v>8</v>
      </c>
      <c r="BE14" s="38">
        <f t="shared" si="12"/>
        <v>10</v>
      </c>
      <c r="BF14" s="38">
        <f t="shared" si="13"/>
        <v>3</v>
      </c>
      <c r="BG14" s="112">
        <f t="shared" si="5"/>
        <v>14</v>
      </c>
    </row>
    <row r="15" spans="2:59" s="3" customFormat="1" ht="15" customHeight="1" thickBot="1">
      <c r="B15" s="85">
        <v>5</v>
      </c>
      <c r="C15" s="122" t="s">
        <v>42</v>
      </c>
      <c r="D15" s="123" t="s">
        <v>110</v>
      </c>
      <c r="E15" s="204">
        <v>80</v>
      </c>
      <c r="F15" s="269" t="s">
        <v>148</v>
      </c>
      <c r="G15" s="198">
        <v>5</v>
      </c>
      <c r="H15" s="16"/>
      <c r="I15" s="98">
        <f t="shared" si="6"/>
        <v>10</v>
      </c>
      <c r="J15" s="198">
        <v>9</v>
      </c>
      <c r="K15" s="16"/>
      <c r="L15" s="98">
        <f t="shared" si="7"/>
        <v>6</v>
      </c>
      <c r="M15" s="198">
        <v>11</v>
      </c>
      <c r="N15" s="16"/>
      <c r="O15" s="98">
        <f t="shared" si="0"/>
        <v>4</v>
      </c>
      <c r="P15" s="198">
        <v>10</v>
      </c>
      <c r="Q15" s="16"/>
      <c r="R15" s="98">
        <f t="shared" si="1"/>
        <v>5</v>
      </c>
      <c r="S15" s="198">
        <v>5</v>
      </c>
      <c r="T15" s="16"/>
      <c r="U15" s="98">
        <f t="shared" si="2"/>
        <v>10</v>
      </c>
      <c r="V15" s="198">
        <v>12</v>
      </c>
      <c r="W15" s="16"/>
      <c r="X15" s="98">
        <f t="shared" si="3"/>
        <v>3</v>
      </c>
      <c r="Y15" s="9">
        <f t="shared" si="8"/>
        <v>38</v>
      </c>
      <c r="Z15" s="77">
        <f t="shared" si="4"/>
        <v>11</v>
      </c>
      <c r="AA15" s="23">
        <f>+Y14+Y15</f>
        <v>93</v>
      </c>
      <c r="AB15" s="28">
        <f>RANK(AA15,AA$7:AA$19)</f>
        <v>5</v>
      </c>
      <c r="AC15" s="33">
        <f>AA15-SMALL(BB14:BG15,1)-SMALL(BB14:BG15,2)</f>
        <v>87</v>
      </c>
      <c r="AD15" s="34">
        <f>RANK(AC15,AC$7:AC$19)</f>
        <v>5</v>
      </c>
      <c r="AE15" s="48"/>
      <c r="AF15" s="48"/>
      <c r="AY15" s="39">
        <v>10</v>
      </c>
      <c r="AZ15" s="111">
        <v>5</v>
      </c>
      <c r="BA15" s="42"/>
      <c r="BB15" s="40">
        <f t="shared" si="9"/>
        <v>10</v>
      </c>
      <c r="BC15" s="40">
        <f t="shared" si="10"/>
        <v>6</v>
      </c>
      <c r="BD15" s="40">
        <f t="shared" si="11"/>
        <v>4</v>
      </c>
      <c r="BE15" s="40">
        <f t="shared" si="12"/>
        <v>5</v>
      </c>
      <c r="BF15" s="40">
        <f t="shared" si="13"/>
        <v>10</v>
      </c>
      <c r="BG15" s="92">
        <f t="shared" si="5"/>
        <v>3</v>
      </c>
    </row>
    <row r="16" spans="2:59" s="3" customFormat="1" ht="15" customHeight="1">
      <c r="B16" s="84"/>
      <c r="C16" s="175" t="s">
        <v>98</v>
      </c>
      <c r="D16" s="174" t="s">
        <v>87</v>
      </c>
      <c r="E16" s="172">
        <v>89</v>
      </c>
      <c r="F16" s="270" t="s">
        <v>148</v>
      </c>
      <c r="G16" s="197">
        <v>12</v>
      </c>
      <c r="H16" s="14"/>
      <c r="I16" s="100">
        <f t="shared" si="6"/>
        <v>3</v>
      </c>
      <c r="J16" s="197">
        <v>8</v>
      </c>
      <c r="K16" s="14"/>
      <c r="L16" s="100">
        <f t="shared" si="7"/>
        <v>7</v>
      </c>
      <c r="M16" s="197">
        <v>10</v>
      </c>
      <c r="N16" s="14"/>
      <c r="O16" s="100">
        <f t="shared" si="0"/>
        <v>5</v>
      </c>
      <c r="P16" s="197">
        <v>13</v>
      </c>
      <c r="Q16" s="14"/>
      <c r="R16" s="15">
        <f>INT(IF((LOOKUP(P16,$AY$6:$AY$20,$AZ$6:$AZ$20)-IF(Q16="sc",5,0))&lt;0,0,(LOOKUP(P16,$AY$6:$AY$20,$AZ$6:$AZ$20)-IF(Q16="sc",5,0)))/IF(Q16="ps",2,1))</f>
        <v>2</v>
      </c>
      <c r="S16" s="197">
        <v>6</v>
      </c>
      <c r="T16" s="14"/>
      <c r="U16" s="15">
        <f>INT(IF((LOOKUP(S16,$AY$6:$AY$20,$AZ$6:$AZ$20)-IF(T16="sc",5,0))&lt;0,0,(LOOKUP(S16,$AY$6:$AY$20,$AZ$6:$AZ$20)-IF(T16="sc",5,0)))/IF(T16="ps",2,1))</f>
        <v>9</v>
      </c>
      <c r="V16" s="197">
        <v>11</v>
      </c>
      <c r="W16" s="14"/>
      <c r="X16" s="15">
        <f>INT(IF((LOOKUP(V16,$AY$6:$AY$20,$AZ$6:$AZ$20)-IF(W16="sc",5,0))&lt;0,0,(LOOKUP(V16,$AY$6:$AY$20,$AZ$6:$AZ$20)-IF(W16="sc",5,0)))/IF(W16="ps",2,1))</f>
        <v>4</v>
      </c>
      <c r="Y16" s="75">
        <f t="shared" si="8"/>
        <v>30</v>
      </c>
      <c r="Z16" s="76">
        <f t="shared" si="4"/>
        <v>13</v>
      </c>
      <c r="AA16" s="22"/>
      <c r="AB16" s="27"/>
      <c r="AC16" s="31"/>
      <c r="AD16" s="32"/>
      <c r="AE16" s="48"/>
      <c r="AF16" s="48"/>
      <c r="AY16" s="39">
        <v>11</v>
      </c>
      <c r="AZ16" s="111">
        <v>4</v>
      </c>
      <c r="BA16" s="41" t="s">
        <v>29</v>
      </c>
      <c r="BB16" s="38">
        <f t="shared" si="9"/>
        <v>3</v>
      </c>
      <c r="BC16" s="38">
        <f t="shared" si="10"/>
        <v>7</v>
      </c>
      <c r="BD16" s="38">
        <f t="shared" si="11"/>
        <v>5</v>
      </c>
      <c r="BE16" s="38">
        <f t="shared" si="12"/>
        <v>2</v>
      </c>
      <c r="BF16" s="38">
        <f t="shared" si="13"/>
        <v>9</v>
      </c>
      <c r="BG16" s="112">
        <f t="shared" si="5"/>
        <v>4</v>
      </c>
    </row>
    <row r="17" spans="2:59" s="3" customFormat="1" ht="15" customHeight="1" thickBot="1">
      <c r="B17" s="85">
        <v>6</v>
      </c>
      <c r="C17" s="176"/>
      <c r="D17" s="181" t="s">
        <v>88</v>
      </c>
      <c r="E17" s="173">
        <v>69</v>
      </c>
      <c r="F17" s="271" t="s">
        <v>148</v>
      </c>
      <c r="G17" s="198">
        <v>7</v>
      </c>
      <c r="H17" s="16"/>
      <c r="I17" s="102">
        <f t="shared" si="6"/>
        <v>8</v>
      </c>
      <c r="J17" s="198" t="s">
        <v>20</v>
      </c>
      <c r="K17" s="16"/>
      <c r="L17" s="102">
        <f t="shared" si="7"/>
        <v>0</v>
      </c>
      <c r="M17" s="198">
        <v>13</v>
      </c>
      <c r="N17" s="16"/>
      <c r="O17" s="102">
        <f t="shared" si="0"/>
        <v>2</v>
      </c>
      <c r="P17" s="198">
        <v>1</v>
      </c>
      <c r="Q17" s="16"/>
      <c r="R17" s="98">
        <f>INT(IF((LOOKUP(P17,$AY$6:$AY$20,$AZ$6:$AZ$20)-IF(Q17="sc",5,0))&lt;0,0,(LOOKUP(P17,$AY$6:$AY$20,$AZ$6:$AZ$20)-IF(Q17="sc",5,0)))/IF(Q17="ps",2,1))</f>
        <v>20</v>
      </c>
      <c r="S17" s="198">
        <v>7</v>
      </c>
      <c r="T17" s="16"/>
      <c r="U17" s="98">
        <f>INT(IF((LOOKUP(S17,$AY$6:$AY$20,$AZ$6:$AZ$20)-IF(T17="sc",5,0))&lt;0,0,(LOOKUP(S17,$AY$6:$AY$20,$AZ$6:$AZ$20)-IF(T17="sc",5,0)))/IF(T17="ps",2,1))</f>
        <v>8</v>
      </c>
      <c r="V17" s="198">
        <v>13</v>
      </c>
      <c r="W17" s="16"/>
      <c r="X17" s="98">
        <f>INT(IF((LOOKUP(V17,$AY$6:$AY$20,$AZ$6:$AZ$20)-IF(W17="sc",5,0))&lt;0,0,(LOOKUP(V17,$AY$6:$AY$20,$AZ$6:$AZ$20)-IF(W17="sc",5,0)))/IF(W17="ps",2,1))</f>
        <v>2</v>
      </c>
      <c r="Y17" s="56">
        <f t="shared" si="8"/>
        <v>40</v>
      </c>
      <c r="Z17" s="77">
        <f t="shared" si="4"/>
        <v>10</v>
      </c>
      <c r="AA17" s="23">
        <f>+Y16+Y17</f>
        <v>70</v>
      </c>
      <c r="AB17" s="28">
        <f>RANK(AA17,AA$7:AA$19)</f>
        <v>6</v>
      </c>
      <c r="AC17" s="33">
        <f>AA17-SMALL(BB16:BG17,1)-SMALL(BB16:BG17,2)</f>
        <v>68</v>
      </c>
      <c r="AD17" s="34">
        <f>RANK(AC17,AC$7:AC$19)</f>
        <v>6</v>
      </c>
      <c r="AE17" s="48"/>
      <c r="AF17" s="48"/>
      <c r="AY17" s="39">
        <v>12</v>
      </c>
      <c r="AZ17" s="111">
        <v>3</v>
      </c>
      <c r="BA17" s="42"/>
      <c r="BB17" s="40">
        <f t="shared" si="9"/>
        <v>8</v>
      </c>
      <c r="BC17" s="40">
        <f t="shared" si="10"/>
        <v>0</v>
      </c>
      <c r="BD17" s="40">
        <f t="shared" si="11"/>
        <v>2</v>
      </c>
      <c r="BE17" s="40">
        <f t="shared" si="12"/>
        <v>20</v>
      </c>
      <c r="BF17" s="40">
        <f t="shared" si="13"/>
        <v>8</v>
      </c>
      <c r="BG17" s="92">
        <f t="shared" si="5"/>
        <v>2</v>
      </c>
    </row>
    <row r="18" spans="2:59" s="3" customFormat="1" ht="15" customHeight="1" thickBot="1">
      <c r="B18" s="84"/>
      <c r="C18" s="96" t="s">
        <v>18</v>
      </c>
      <c r="D18" s="124" t="s">
        <v>17</v>
      </c>
      <c r="E18" s="201">
        <v>75</v>
      </c>
      <c r="F18" s="299" t="s">
        <v>148</v>
      </c>
      <c r="G18" s="197">
        <v>9</v>
      </c>
      <c r="H18" s="14"/>
      <c r="I18" s="15">
        <f t="shared" si="6"/>
        <v>6</v>
      </c>
      <c r="J18" s="197">
        <v>6</v>
      </c>
      <c r="K18" s="14"/>
      <c r="L18" s="15">
        <f t="shared" si="7"/>
        <v>9</v>
      </c>
      <c r="M18" s="197">
        <v>12</v>
      </c>
      <c r="N18" s="14"/>
      <c r="O18" s="15">
        <f t="shared" si="0"/>
        <v>3</v>
      </c>
      <c r="P18" s="197">
        <v>2</v>
      </c>
      <c r="Q18" s="14"/>
      <c r="R18" s="15">
        <f t="shared" si="1"/>
        <v>16</v>
      </c>
      <c r="S18" s="197">
        <v>8</v>
      </c>
      <c r="T18" s="14"/>
      <c r="U18" s="15">
        <f t="shared" si="2"/>
        <v>7</v>
      </c>
      <c r="V18" s="197">
        <v>8</v>
      </c>
      <c r="W18" s="14"/>
      <c r="X18" s="15">
        <f t="shared" si="3"/>
        <v>7</v>
      </c>
      <c r="Y18" s="75">
        <f t="shared" si="8"/>
        <v>48</v>
      </c>
      <c r="Z18" s="76">
        <f t="shared" si="4"/>
        <v>8</v>
      </c>
      <c r="AA18" s="22"/>
      <c r="AB18" s="27"/>
      <c r="AC18" s="31"/>
      <c r="AD18" s="32"/>
      <c r="AE18" s="48"/>
      <c r="AF18" s="48"/>
      <c r="AY18" s="39">
        <v>13</v>
      </c>
      <c r="AZ18" s="111">
        <v>2</v>
      </c>
      <c r="BA18" s="41" t="s">
        <v>30</v>
      </c>
      <c r="BB18" s="38">
        <f t="shared" si="9"/>
        <v>6</v>
      </c>
      <c r="BC18" s="38">
        <f t="shared" si="10"/>
        <v>9</v>
      </c>
      <c r="BD18" s="38">
        <f t="shared" si="11"/>
        <v>3</v>
      </c>
      <c r="BE18" s="38">
        <f t="shared" si="12"/>
        <v>16</v>
      </c>
      <c r="BF18" s="38">
        <f t="shared" si="13"/>
        <v>7</v>
      </c>
      <c r="BG18" s="112">
        <f t="shared" si="5"/>
        <v>7</v>
      </c>
    </row>
    <row r="19" spans="2:59" s="3" customFormat="1" ht="15" customHeight="1" thickBot="1">
      <c r="B19" s="85">
        <v>7</v>
      </c>
      <c r="C19" s="97"/>
      <c r="D19" s="125" t="s">
        <v>106</v>
      </c>
      <c r="E19" s="17">
        <v>84</v>
      </c>
      <c r="F19" s="17" t="s">
        <v>148</v>
      </c>
      <c r="G19" s="198" t="s">
        <v>20</v>
      </c>
      <c r="H19" s="16"/>
      <c r="I19" s="98">
        <f t="shared" si="6"/>
        <v>0</v>
      </c>
      <c r="J19" s="198">
        <v>11</v>
      </c>
      <c r="K19" s="16"/>
      <c r="L19" s="98">
        <f t="shared" si="7"/>
        <v>4</v>
      </c>
      <c r="M19" s="198">
        <v>8</v>
      </c>
      <c r="N19" s="16"/>
      <c r="O19" s="98">
        <f t="shared" si="0"/>
        <v>7</v>
      </c>
      <c r="P19" s="198">
        <v>12</v>
      </c>
      <c r="Q19" s="16"/>
      <c r="R19" s="98">
        <f t="shared" si="1"/>
        <v>3</v>
      </c>
      <c r="S19" s="198">
        <v>10</v>
      </c>
      <c r="T19" s="16"/>
      <c r="U19" s="98">
        <f t="shared" si="2"/>
        <v>5</v>
      </c>
      <c r="V19" s="198">
        <v>14</v>
      </c>
      <c r="W19" s="16"/>
      <c r="X19" s="98">
        <f t="shared" si="3"/>
        <v>1</v>
      </c>
      <c r="Y19" s="56">
        <f t="shared" si="8"/>
        <v>20</v>
      </c>
      <c r="Z19" s="77">
        <f t="shared" si="4"/>
        <v>14</v>
      </c>
      <c r="AA19" s="23">
        <f>+Y18+Y19</f>
        <v>68</v>
      </c>
      <c r="AB19" s="28">
        <f>RANK(AA19,AA$7:AA$19)</f>
        <v>7</v>
      </c>
      <c r="AC19" s="33">
        <f>AA19-SMALL(BB18:BG19,1)-SMALL(BB18:BG19,2)</f>
        <v>67</v>
      </c>
      <c r="AD19" s="34">
        <f>RANK(AC19,AC$7:AC$19)</f>
        <v>7</v>
      </c>
      <c r="AE19" s="48"/>
      <c r="AF19" s="48"/>
      <c r="AY19" s="39">
        <v>14</v>
      </c>
      <c r="AZ19" s="111">
        <v>1</v>
      </c>
      <c r="BA19" s="113"/>
      <c r="BB19" s="40">
        <f t="shared" si="9"/>
        <v>0</v>
      </c>
      <c r="BC19" s="40">
        <f t="shared" si="10"/>
        <v>4</v>
      </c>
      <c r="BD19" s="40">
        <f t="shared" si="11"/>
        <v>7</v>
      </c>
      <c r="BE19" s="40">
        <f t="shared" si="12"/>
        <v>3</v>
      </c>
      <c r="BF19" s="40">
        <f t="shared" si="13"/>
        <v>5</v>
      </c>
      <c r="BG19" s="92">
        <f t="shared" si="5"/>
        <v>1</v>
      </c>
    </row>
    <row r="20" spans="2:52" s="4" customFormat="1" ht="15" customHeight="1" thickBot="1">
      <c r="B20" s="30"/>
      <c r="C20" s="49"/>
      <c r="D20" s="49"/>
      <c r="E20" s="50"/>
      <c r="F20" s="50"/>
      <c r="G20" s="30"/>
      <c r="H20" s="165" t="s">
        <v>16</v>
      </c>
      <c r="I20" s="166"/>
      <c r="J20" s="166"/>
      <c r="K20" s="50"/>
      <c r="L20" s="50"/>
      <c r="M20" s="165" t="s">
        <v>86</v>
      </c>
      <c r="N20" s="30"/>
      <c r="O20" s="30"/>
      <c r="P20" s="30"/>
      <c r="Q20" s="30"/>
      <c r="R20" s="165" t="s">
        <v>89</v>
      </c>
      <c r="S20" s="165"/>
      <c r="T20" s="30"/>
      <c r="U20" s="177"/>
      <c r="V20" s="165" t="s">
        <v>159</v>
      </c>
      <c r="W20" s="30"/>
      <c r="X20" s="165"/>
      <c r="Y20" s="30"/>
      <c r="Z20" s="30"/>
      <c r="AA20" s="51"/>
      <c r="AB20" s="51"/>
      <c r="AC20" s="30"/>
      <c r="AD20" s="30"/>
      <c r="AE20" s="30"/>
      <c r="AF20" s="30"/>
      <c r="AY20" s="91" t="s">
        <v>20</v>
      </c>
      <c r="AZ20" s="92">
        <v>0</v>
      </c>
    </row>
    <row r="21" spans="2:32" s="4" customFormat="1" ht="15" customHeight="1">
      <c r="B21"/>
      <c r="C21" s="49"/>
      <c r="D21" s="96" t="s">
        <v>60</v>
      </c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  <c r="AB21" s="95"/>
      <c r="AC21" s="95"/>
      <c r="AD21" s="30"/>
      <c r="AE21" s="30"/>
      <c r="AF21" s="30"/>
    </row>
    <row r="22" spans="2:32" s="4" customFormat="1" ht="15" customHeight="1" thickBot="1">
      <c r="B22" s="30"/>
      <c r="C22" s="49"/>
      <c r="D22" s="97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5"/>
      <c r="AC22" s="95"/>
      <c r="AD22" s="30"/>
      <c r="AE22" s="30"/>
      <c r="AF22" s="30"/>
    </row>
    <row r="23" spans="2:32" s="4" customFormat="1" ht="15" customHeight="1" thickBot="1">
      <c r="B23" s="3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7"/>
      <c r="AB23" s="47"/>
      <c r="AC23" s="48"/>
      <c r="AD23" s="48"/>
      <c r="AE23" s="48"/>
      <c r="AF23" s="30"/>
    </row>
    <row r="24" spans="2:32" s="3" customFormat="1" ht="15" customHeight="1" thickBot="1">
      <c r="B24" s="81"/>
      <c r="C24" s="57"/>
      <c r="D24" s="57"/>
      <c r="E24" s="57"/>
      <c r="F24" s="58"/>
      <c r="G24" s="6"/>
      <c r="H24" s="6"/>
      <c r="I24" s="7"/>
      <c r="J24" s="7" t="s">
        <v>0</v>
      </c>
      <c r="K24" s="7"/>
      <c r="L24" s="7" t="s">
        <v>1</v>
      </c>
      <c r="M24" s="7"/>
      <c r="N24" s="7" t="s">
        <v>2</v>
      </c>
      <c r="O24" s="7"/>
      <c r="P24" s="7" t="s">
        <v>13</v>
      </c>
      <c r="Q24" s="7"/>
      <c r="R24" s="7" t="s">
        <v>2</v>
      </c>
      <c r="S24" s="7"/>
      <c r="T24" s="7" t="s">
        <v>3</v>
      </c>
      <c r="U24" s="7"/>
      <c r="V24" s="7"/>
      <c r="W24" s="7"/>
      <c r="X24" s="8"/>
      <c r="Y24" s="21"/>
      <c r="Z24" s="21"/>
      <c r="AA24" s="47"/>
      <c r="AB24" s="47"/>
      <c r="AC24" s="48"/>
      <c r="AD24" s="48"/>
      <c r="AE24" s="48"/>
      <c r="AF24" s="48"/>
    </row>
    <row r="25" spans="2:32" s="3" customFormat="1" ht="15" customHeight="1" thickBot="1">
      <c r="B25" s="82"/>
      <c r="C25" s="80" t="s">
        <v>72</v>
      </c>
      <c r="D25" s="59"/>
      <c r="E25" s="266"/>
      <c r="F25" s="60"/>
      <c r="G25" s="300" t="s">
        <v>155</v>
      </c>
      <c r="H25" s="300"/>
      <c r="I25" s="301">
        <v>0.7083333333333334</v>
      </c>
      <c r="J25" s="305" t="s">
        <v>156</v>
      </c>
      <c r="K25" s="306"/>
      <c r="L25" s="307">
        <v>0.7083333333333334</v>
      </c>
      <c r="M25" s="305" t="s">
        <v>157</v>
      </c>
      <c r="N25" s="321"/>
      <c r="O25" s="322" t="s">
        <v>162</v>
      </c>
      <c r="P25" s="321" t="s">
        <v>161</v>
      </c>
      <c r="Q25" s="321"/>
      <c r="R25" s="326">
        <v>0.6597222222222222</v>
      </c>
      <c r="S25" s="300" t="s">
        <v>158</v>
      </c>
      <c r="T25" s="300"/>
      <c r="U25" s="326">
        <v>0.7569444444444445</v>
      </c>
      <c r="V25" s="290" t="s">
        <v>174</v>
      </c>
      <c r="W25" s="220"/>
      <c r="X25" s="235">
        <v>0.7291666666666666</v>
      </c>
      <c r="Y25" s="333" t="s">
        <v>37</v>
      </c>
      <c r="Z25" s="334"/>
      <c r="AA25" s="63"/>
      <c r="AB25" s="55" t="s">
        <v>34</v>
      </c>
      <c r="AC25" s="6"/>
      <c r="AD25" s="54"/>
      <c r="AE25" s="48"/>
      <c r="AF25" s="48"/>
    </row>
    <row r="26" spans="2:32" s="3" customFormat="1" ht="15" customHeight="1" thickBot="1">
      <c r="B26" s="83"/>
      <c r="C26" s="61"/>
      <c r="D26" s="61"/>
      <c r="E26" s="61"/>
      <c r="F26" s="62"/>
      <c r="G26" s="302" t="s">
        <v>151</v>
      </c>
      <c r="H26" s="303"/>
      <c r="I26" s="304"/>
      <c r="J26" s="308" t="s">
        <v>164</v>
      </c>
      <c r="K26" s="308"/>
      <c r="L26" s="309"/>
      <c r="M26" s="323" t="s">
        <v>153</v>
      </c>
      <c r="N26" s="324"/>
      <c r="O26" s="325"/>
      <c r="P26" s="308" t="s">
        <v>153</v>
      </c>
      <c r="Q26" s="308"/>
      <c r="R26" s="327"/>
      <c r="S26" s="323" t="s">
        <v>152</v>
      </c>
      <c r="T26" s="308"/>
      <c r="U26" s="327"/>
      <c r="V26" s="49" t="s">
        <v>154</v>
      </c>
      <c r="W26" s="49"/>
      <c r="X26" s="225"/>
      <c r="Y26" s="335" t="s">
        <v>38</v>
      </c>
      <c r="Z26" s="336"/>
      <c r="AA26" s="337" t="s">
        <v>33</v>
      </c>
      <c r="AB26" s="338"/>
      <c r="AC26" s="339" t="s">
        <v>35</v>
      </c>
      <c r="AD26" s="338"/>
      <c r="AE26" s="48"/>
      <c r="AF26" s="48"/>
    </row>
    <row r="27" spans="2:32" s="3" customFormat="1" ht="15" customHeight="1" thickBot="1">
      <c r="B27" s="86" t="s">
        <v>49</v>
      </c>
      <c r="C27" s="17" t="s">
        <v>8</v>
      </c>
      <c r="D27" s="18" t="s">
        <v>4</v>
      </c>
      <c r="E27" s="17" t="s">
        <v>14</v>
      </c>
      <c r="F27" s="267" t="s">
        <v>143</v>
      </c>
      <c r="G27" s="11" t="s">
        <v>5</v>
      </c>
      <c r="H27" s="12" t="s">
        <v>15</v>
      </c>
      <c r="I27" s="13" t="s">
        <v>7</v>
      </c>
      <c r="J27" s="11" t="s">
        <v>5</v>
      </c>
      <c r="K27" s="12" t="s">
        <v>15</v>
      </c>
      <c r="L27" s="13" t="s">
        <v>7</v>
      </c>
      <c r="M27" s="19" t="s">
        <v>5</v>
      </c>
      <c r="N27" s="12" t="s">
        <v>15</v>
      </c>
      <c r="O27" s="13" t="s">
        <v>7</v>
      </c>
      <c r="P27" s="11" t="s">
        <v>5</v>
      </c>
      <c r="Q27" s="12" t="s">
        <v>15</v>
      </c>
      <c r="R27" s="13" t="s">
        <v>7</v>
      </c>
      <c r="S27" s="19" t="s">
        <v>5</v>
      </c>
      <c r="T27" s="12" t="s">
        <v>15</v>
      </c>
      <c r="U27" s="13" t="s">
        <v>7</v>
      </c>
      <c r="V27" s="11" t="s">
        <v>5</v>
      </c>
      <c r="W27" s="12" t="s">
        <v>15</v>
      </c>
      <c r="X27" s="43" t="s">
        <v>7</v>
      </c>
      <c r="Y27" s="64" t="s">
        <v>12</v>
      </c>
      <c r="Z27" s="26" t="s">
        <v>36</v>
      </c>
      <c r="AA27" s="18" t="s">
        <v>12</v>
      </c>
      <c r="AB27" s="26" t="s">
        <v>36</v>
      </c>
      <c r="AC27" s="18" t="s">
        <v>12</v>
      </c>
      <c r="AD27" s="26" t="s">
        <v>36</v>
      </c>
      <c r="AE27" s="48"/>
      <c r="AF27" s="48"/>
    </row>
    <row r="28" spans="2:59" s="3" customFormat="1" ht="15" customHeight="1">
      <c r="B28" s="84"/>
      <c r="C28" s="89" t="s">
        <v>10</v>
      </c>
      <c r="D28" s="69" t="s">
        <v>109</v>
      </c>
      <c r="E28" s="202">
        <v>75</v>
      </c>
      <c r="F28" s="202" t="s">
        <v>148</v>
      </c>
      <c r="G28" s="197">
        <v>4</v>
      </c>
      <c r="H28" s="14"/>
      <c r="I28" s="15">
        <f aca="true" t="shared" si="14" ref="I28:I41">INT(IF((LOOKUP(G28,$AY$6:$AY$20,$AZ$6:$AZ$20)-IF(H28="sc",5,0))&lt;0,0,(LOOKUP(G28,$AY$6:$AY$20,$AZ$6:$AZ$20)-IF(H28="sc",5,0)))/IF(H28="ps",2,1))</f>
        <v>12</v>
      </c>
      <c r="J28" s="197">
        <v>6</v>
      </c>
      <c r="K28" s="14"/>
      <c r="L28" s="15">
        <f aca="true" t="shared" si="15" ref="L28:L41">INT(IF((LOOKUP(J28,$AY$6:$AY$20,$AZ$6:$AZ$20)-IF(K28="sc",5,0))&lt;0,0,(LOOKUP(J28,$AY$6:$AY$20,$AZ$6:$AZ$20)-IF(K28="sc",5,0)))/IF(K28="ps",2,1))</f>
        <v>9</v>
      </c>
      <c r="M28" s="197">
        <v>2</v>
      </c>
      <c r="N28" s="14" t="s">
        <v>166</v>
      </c>
      <c r="O28" s="15">
        <f aca="true" t="shared" si="16" ref="O28:O41">INT(IF((LOOKUP(M28,$AY$6:$AY$20,$AZ$6:$AZ$20)-IF(N28="sc",5,0))&lt;0,0,(LOOKUP(M28,$AY$6:$AY$20,$AZ$6:$AZ$20)-IF(N28="sc",5,0)))/IF(N28="ps",2,1))</f>
        <v>16</v>
      </c>
      <c r="P28" s="197">
        <v>3</v>
      </c>
      <c r="Q28" s="14" t="s">
        <v>166</v>
      </c>
      <c r="R28" s="15">
        <f aca="true" t="shared" si="17" ref="R28:R37">INT(IF((LOOKUP(P28,$AY$6:$AY$20,$AZ$6:$AZ$20)-IF(Q28="sc",5,0))&lt;0,0,(LOOKUP(P28,$AY$6:$AY$20,$AZ$6:$AZ$20)-IF(Q28="sc",5,0)))/IF(Q28="ps",2,1))</f>
        <v>14</v>
      </c>
      <c r="S28" s="197">
        <v>1</v>
      </c>
      <c r="T28" s="14" t="s">
        <v>166</v>
      </c>
      <c r="U28" s="243">
        <f aca="true" t="shared" si="18" ref="U28:U41">INT(IF((LOOKUP(S28,$AY$6:$AY$20,$AZ$6:$AZ$20)-IF(T28="sc",5,0))&lt;0,0,(LOOKUP(S28,$AY$6:$AY$20,$AZ$6:$AZ$20)-IF(T28="sc",5,0)))/IF(T28="ps",2,1))</f>
        <v>20</v>
      </c>
      <c r="V28" s="247">
        <v>5</v>
      </c>
      <c r="W28" s="14"/>
      <c r="X28" s="15">
        <f aca="true" t="shared" si="19" ref="X28:X41">INT(IF((LOOKUP(V28,$AY$6:$AY$20,$AZ$6:$AZ$20)-IF(W28="sc",5,0))&lt;0,0,(LOOKUP(V28,$AY$6:$AY$20,$AZ$6:$AZ$20)-IF(W28="sc",5,0)))/IF(W28="ps",2,1))</f>
        <v>10</v>
      </c>
      <c r="Y28" s="9">
        <f>+I28+L28+O28+R28+U28+X28</f>
        <v>81</v>
      </c>
      <c r="Z28" s="76">
        <f aca="true" t="shared" si="20" ref="Z28:Z41">RANK(Y28,Y$28:Y$41)</f>
        <v>2</v>
      </c>
      <c r="AA28" s="22"/>
      <c r="AB28" s="27"/>
      <c r="AC28" s="31"/>
      <c r="AD28" s="32"/>
      <c r="AE28" s="48"/>
      <c r="AF28" s="48"/>
      <c r="AY28" s="87"/>
      <c r="AZ28" s="87"/>
      <c r="BA28" s="41" t="s">
        <v>24</v>
      </c>
      <c r="BB28" s="38">
        <f>IF($AC$1&gt;0,I28," ")</f>
        <v>12</v>
      </c>
      <c r="BC28" s="38">
        <f>IF($AC$1&gt;1,L28," ")</f>
        <v>9</v>
      </c>
      <c r="BD28" s="38">
        <f>IF($AC$1&gt;2,O28," ")</f>
        <v>16</v>
      </c>
      <c r="BE28" s="38">
        <f>IF($AC$1&gt;3,R28," ")</f>
        <v>14</v>
      </c>
      <c r="BF28" s="38">
        <f>IF($AC$1&gt;4,U28," ")</f>
        <v>20</v>
      </c>
      <c r="BG28" s="112">
        <f aca="true" t="shared" si="21" ref="BG28:BG41">IF($AC$1&gt;5,X28," ")</f>
        <v>10</v>
      </c>
    </row>
    <row r="29" spans="2:59" s="3" customFormat="1" ht="15" customHeight="1" thickBot="1">
      <c r="B29" s="85">
        <v>8</v>
      </c>
      <c r="C29" s="114" t="s">
        <v>11</v>
      </c>
      <c r="D29" s="178" t="s">
        <v>129</v>
      </c>
      <c r="E29" s="203">
        <v>74</v>
      </c>
      <c r="F29" s="203" t="s">
        <v>148</v>
      </c>
      <c r="G29" s="198">
        <v>7</v>
      </c>
      <c r="H29" s="16"/>
      <c r="I29" s="98">
        <f t="shared" si="14"/>
        <v>8</v>
      </c>
      <c r="J29" s="198">
        <v>5</v>
      </c>
      <c r="K29" s="16"/>
      <c r="L29" s="98">
        <f t="shared" si="15"/>
        <v>10</v>
      </c>
      <c r="M29" s="198" t="s">
        <v>20</v>
      </c>
      <c r="N29" s="40"/>
      <c r="O29" s="98">
        <f t="shared" si="16"/>
        <v>0</v>
      </c>
      <c r="P29" s="198" t="s">
        <v>20</v>
      </c>
      <c r="Q29" s="40"/>
      <c r="R29" s="98">
        <f t="shared" si="17"/>
        <v>0</v>
      </c>
      <c r="S29" s="198">
        <v>6</v>
      </c>
      <c r="T29" s="16"/>
      <c r="U29" s="244">
        <f t="shared" si="18"/>
        <v>9</v>
      </c>
      <c r="V29" s="248">
        <v>9</v>
      </c>
      <c r="W29" s="16"/>
      <c r="X29" s="98">
        <f t="shared" si="19"/>
        <v>6</v>
      </c>
      <c r="Y29" s="9">
        <f aca="true" t="shared" si="22" ref="Y29:Y41">+I29+L29+O29+R29+U29+X29</f>
        <v>33</v>
      </c>
      <c r="Z29" s="77">
        <f t="shared" si="20"/>
        <v>11</v>
      </c>
      <c r="AA29" s="23">
        <f>+Y28+Y29</f>
        <v>114</v>
      </c>
      <c r="AB29" s="28">
        <f>RANK(AA29,AA$29:AA$41)</f>
        <v>3</v>
      </c>
      <c r="AC29" s="33">
        <f>AA29-SMALL(BB28:BG29,1)-SMALL(BB28:BG29,2)</f>
        <v>114</v>
      </c>
      <c r="AD29" s="34">
        <f>RANK(AC29,AC$29:AC$41)</f>
        <v>2</v>
      </c>
      <c r="AE29" s="48"/>
      <c r="AF29" s="48"/>
      <c r="AY29" s="87"/>
      <c r="AZ29" s="87"/>
      <c r="BA29" s="42"/>
      <c r="BB29" s="40">
        <f aca="true" t="shared" si="23" ref="BB29:BB41">IF($AC$1&gt;0,I29," ")</f>
        <v>8</v>
      </c>
      <c r="BC29" s="40">
        <f aca="true" t="shared" si="24" ref="BC29:BC41">IF($AC$1&gt;1,L29," ")</f>
        <v>10</v>
      </c>
      <c r="BD29" s="40">
        <f aca="true" t="shared" si="25" ref="BD29:BD41">IF($AC$1&gt;2,O29," ")</f>
        <v>0</v>
      </c>
      <c r="BE29" s="40">
        <f aca="true" t="shared" si="26" ref="BE29:BE41">IF($AC$1&gt;3,R29," ")</f>
        <v>0</v>
      </c>
      <c r="BF29" s="40">
        <f aca="true" t="shared" si="27" ref="BF29:BF41">IF($AC$1&gt;4,U29," ")</f>
        <v>9</v>
      </c>
      <c r="BG29" s="92">
        <f t="shared" si="21"/>
        <v>6</v>
      </c>
    </row>
    <row r="30" spans="2:59" s="3" customFormat="1" ht="15" customHeight="1">
      <c r="B30" s="84"/>
      <c r="C30" s="126" t="s">
        <v>56</v>
      </c>
      <c r="D30" s="258" t="s">
        <v>32</v>
      </c>
      <c r="E30" s="140">
        <v>72</v>
      </c>
      <c r="F30" s="140" t="s">
        <v>148</v>
      </c>
      <c r="G30" s="197">
        <v>8</v>
      </c>
      <c r="H30" s="99"/>
      <c r="I30" s="100">
        <f t="shared" si="14"/>
        <v>7</v>
      </c>
      <c r="J30" s="197">
        <v>12</v>
      </c>
      <c r="K30" s="99"/>
      <c r="L30" s="100">
        <f t="shared" si="15"/>
        <v>3</v>
      </c>
      <c r="M30" s="197">
        <v>8</v>
      </c>
      <c r="N30" s="99"/>
      <c r="O30" s="100">
        <f t="shared" si="16"/>
        <v>7</v>
      </c>
      <c r="P30" s="197">
        <v>5</v>
      </c>
      <c r="Q30" s="99"/>
      <c r="R30" s="100">
        <f t="shared" si="17"/>
        <v>10</v>
      </c>
      <c r="S30" s="197">
        <v>2</v>
      </c>
      <c r="T30" s="99"/>
      <c r="U30" s="241">
        <f t="shared" si="18"/>
        <v>16</v>
      </c>
      <c r="V30" s="247" t="s">
        <v>20</v>
      </c>
      <c r="W30" s="99"/>
      <c r="X30" s="100">
        <f t="shared" si="19"/>
        <v>0</v>
      </c>
      <c r="Y30" s="75">
        <f t="shared" si="22"/>
        <v>43</v>
      </c>
      <c r="Z30" s="76">
        <f t="shared" si="20"/>
        <v>8</v>
      </c>
      <c r="AA30" s="24"/>
      <c r="AB30" s="29"/>
      <c r="AC30" s="35"/>
      <c r="AD30" s="36"/>
      <c r="AE30" s="48"/>
      <c r="AF30" s="48"/>
      <c r="BA30" s="41" t="s">
        <v>25</v>
      </c>
      <c r="BB30" s="38">
        <f t="shared" si="23"/>
        <v>7</v>
      </c>
      <c r="BC30" s="38">
        <f t="shared" si="24"/>
        <v>3</v>
      </c>
      <c r="BD30" s="38">
        <f t="shared" si="25"/>
        <v>7</v>
      </c>
      <c r="BE30" s="38">
        <f t="shared" si="26"/>
        <v>10</v>
      </c>
      <c r="BF30" s="38">
        <f t="shared" si="27"/>
        <v>16</v>
      </c>
      <c r="BG30" s="112">
        <f t="shared" si="21"/>
        <v>0</v>
      </c>
    </row>
    <row r="31" spans="2:59" s="3" customFormat="1" ht="15" customHeight="1" thickBot="1">
      <c r="B31" s="85">
        <v>9</v>
      </c>
      <c r="C31" s="127" t="s">
        <v>9</v>
      </c>
      <c r="D31" s="259" t="s">
        <v>31</v>
      </c>
      <c r="E31" s="141">
        <v>90</v>
      </c>
      <c r="F31" s="141" t="s">
        <v>148</v>
      </c>
      <c r="G31" s="198">
        <v>2</v>
      </c>
      <c r="H31" s="101"/>
      <c r="I31" s="102">
        <f t="shared" si="14"/>
        <v>16</v>
      </c>
      <c r="J31" s="198">
        <v>3</v>
      </c>
      <c r="K31" s="101"/>
      <c r="L31" s="102">
        <f t="shared" si="15"/>
        <v>14</v>
      </c>
      <c r="M31" s="198">
        <v>11</v>
      </c>
      <c r="N31" s="101"/>
      <c r="O31" s="102">
        <f t="shared" si="16"/>
        <v>4</v>
      </c>
      <c r="P31" s="198">
        <v>9</v>
      </c>
      <c r="Q31" s="101"/>
      <c r="R31" s="102">
        <f t="shared" si="17"/>
        <v>6</v>
      </c>
      <c r="S31" s="198">
        <v>5</v>
      </c>
      <c r="T31" s="101"/>
      <c r="U31" s="242">
        <f t="shared" si="18"/>
        <v>10</v>
      </c>
      <c r="V31" s="248">
        <v>7</v>
      </c>
      <c r="W31" s="101"/>
      <c r="X31" s="102">
        <f t="shared" si="19"/>
        <v>8</v>
      </c>
      <c r="Y31" s="56">
        <f t="shared" si="22"/>
        <v>58</v>
      </c>
      <c r="Z31" s="77">
        <f t="shared" si="20"/>
        <v>5</v>
      </c>
      <c r="AA31" s="23">
        <f>+Y30+Y31</f>
        <v>101</v>
      </c>
      <c r="AB31" s="28">
        <f>RANK(AA31,AA$29:AA$41)</f>
        <v>4</v>
      </c>
      <c r="AC31" s="33">
        <f>AA31-SMALL(BB30:BG31,1)-SMALL(BB30:BG31,2)</f>
        <v>98</v>
      </c>
      <c r="AD31" s="34">
        <f>RANK(AC31,AC$29:AC$41)</f>
        <v>4</v>
      </c>
      <c r="AE31" s="48"/>
      <c r="AF31" s="48"/>
      <c r="BA31" s="42"/>
      <c r="BB31" s="40">
        <f t="shared" si="23"/>
        <v>16</v>
      </c>
      <c r="BC31" s="40">
        <f t="shared" si="24"/>
        <v>14</v>
      </c>
      <c r="BD31" s="40">
        <f t="shared" si="25"/>
        <v>4</v>
      </c>
      <c r="BE31" s="40">
        <f t="shared" si="26"/>
        <v>6</v>
      </c>
      <c r="BF31" s="40">
        <f t="shared" si="27"/>
        <v>10</v>
      </c>
      <c r="BG31" s="92">
        <f t="shared" si="21"/>
        <v>8</v>
      </c>
    </row>
    <row r="32" spans="2:59" s="3" customFormat="1" ht="15" customHeight="1">
      <c r="B32" s="84"/>
      <c r="C32" s="210" t="s">
        <v>19</v>
      </c>
      <c r="D32" s="211" t="s">
        <v>54</v>
      </c>
      <c r="E32" s="212">
        <v>82</v>
      </c>
      <c r="F32" s="272" t="s">
        <v>148</v>
      </c>
      <c r="G32" s="197">
        <v>11</v>
      </c>
      <c r="H32" s="14"/>
      <c r="I32" s="15">
        <f t="shared" si="14"/>
        <v>4</v>
      </c>
      <c r="J32" s="197">
        <v>13</v>
      </c>
      <c r="K32" s="14"/>
      <c r="L32" s="15">
        <f t="shared" si="15"/>
        <v>2</v>
      </c>
      <c r="M32" s="197">
        <v>9</v>
      </c>
      <c r="N32" s="14"/>
      <c r="O32" s="15">
        <f t="shared" si="16"/>
        <v>6</v>
      </c>
      <c r="P32" s="197">
        <v>6</v>
      </c>
      <c r="Q32" s="14"/>
      <c r="R32" s="15">
        <f t="shared" si="17"/>
        <v>9</v>
      </c>
      <c r="S32" s="197">
        <v>9</v>
      </c>
      <c r="T32" s="14"/>
      <c r="U32" s="243">
        <f t="shared" si="18"/>
        <v>6</v>
      </c>
      <c r="V32" s="247">
        <v>8</v>
      </c>
      <c r="W32" s="14"/>
      <c r="X32" s="15">
        <f t="shared" si="19"/>
        <v>7</v>
      </c>
      <c r="Y32" s="9">
        <f t="shared" si="22"/>
        <v>34</v>
      </c>
      <c r="Z32" s="76">
        <f t="shared" si="20"/>
        <v>10</v>
      </c>
      <c r="AA32" s="24"/>
      <c r="AB32" s="29"/>
      <c r="AC32" s="35"/>
      <c r="AD32" s="36"/>
      <c r="AE32" s="48"/>
      <c r="AF32" s="48"/>
      <c r="BA32" s="41" t="s">
        <v>26</v>
      </c>
      <c r="BB32" s="38">
        <f t="shared" si="23"/>
        <v>4</v>
      </c>
      <c r="BC32" s="38">
        <f t="shared" si="24"/>
        <v>2</v>
      </c>
      <c r="BD32" s="38">
        <f t="shared" si="25"/>
        <v>6</v>
      </c>
      <c r="BE32" s="38">
        <f t="shared" si="26"/>
        <v>9</v>
      </c>
      <c r="BF32" s="38">
        <f t="shared" si="27"/>
        <v>6</v>
      </c>
      <c r="BG32" s="112">
        <f t="shared" si="21"/>
        <v>7</v>
      </c>
    </row>
    <row r="33" spans="2:59" s="3" customFormat="1" ht="15" customHeight="1" thickBot="1">
      <c r="B33" s="85">
        <v>10</v>
      </c>
      <c r="C33" s="90" t="s">
        <v>55</v>
      </c>
      <c r="D33" s="213" t="s">
        <v>53</v>
      </c>
      <c r="E33" s="214">
        <v>92</v>
      </c>
      <c r="F33" s="157" t="s">
        <v>148</v>
      </c>
      <c r="G33" s="198">
        <v>6</v>
      </c>
      <c r="H33" s="16"/>
      <c r="I33" s="98">
        <f t="shared" si="14"/>
        <v>9</v>
      </c>
      <c r="J33" s="198">
        <v>11</v>
      </c>
      <c r="K33" s="16"/>
      <c r="L33" s="98">
        <f t="shared" si="15"/>
        <v>4</v>
      </c>
      <c r="M33" s="198" t="s">
        <v>20</v>
      </c>
      <c r="N33" s="16"/>
      <c r="O33" s="98">
        <f t="shared" si="16"/>
        <v>0</v>
      </c>
      <c r="P33" s="198">
        <v>13</v>
      </c>
      <c r="Q33" s="16"/>
      <c r="R33" s="98">
        <f t="shared" si="17"/>
        <v>2</v>
      </c>
      <c r="S33" s="198">
        <v>11</v>
      </c>
      <c r="T33" s="16"/>
      <c r="U33" s="244">
        <f t="shared" si="18"/>
        <v>4</v>
      </c>
      <c r="V33" s="248">
        <v>10</v>
      </c>
      <c r="W33" s="16"/>
      <c r="X33" s="98">
        <f t="shared" si="19"/>
        <v>5</v>
      </c>
      <c r="Y33" s="9">
        <f t="shared" si="22"/>
        <v>24</v>
      </c>
      <c r="Z33" s="77">
        <f t="shared" si="20"/>
        <v>13</v>
      </c>
      <c r="AA33" s="23">
        <f>+Y32+Y33</f>
        <v>58</v>
      </c>
      <c r="AB33" s="28">
        <f>RANK(AA33,AA$29:AA$41)</f>
        <v>6</v>
      </c>
      <c r="AC33" s="33">
        <f>AA33-SMALL(BB32:BG33,1)-SMALL(BB32:BG33,2)</f>
        <v>56</v>
      </c>
      <c r="AD33" s="34">
        <f>RANK(AC33,AC$29:AC$41)</f>
        <v>6</v>
      </c>
      <c r="AE33" s="48"/>
      <c r="AF33" s="48"/>
      <c r="BA33" s="42"/>
      <c r="BB33" s="40">
        <f t="shared" si="23"/>
        <v>9</v>
      </c>
      <c r="BC33" s="40">
        <f t="shared" si="24"/>
        <v>4</v>
      </c>
      <c r="BD33" s="40">
        <f t="shared" si="25"/>
        <v>0</v>
      </c>
      <c r="BE33" s="40">
        <f t="shared" si="26"/>
        <v>2</v>
      </c>
      <c r="BF33" s="40">
        <f t="shared" si="27"/>
        <v>4</v>
      </c>
      <c r="BG33" s="92">
        <f t="shared" si="21"/>
        <v>5</v>
      </c>
    </row>
    <row r="34" spans="2:59" s="3" customFormat="1" ht="15" customHeight="1">
      <c r="B34" s="84"/>
      <c r="C34" s="179" t="s">
        <v>57</v>
      </c>
      <c r="D34" s="260" t="s">
        <v>59</v>
      </c>
      <c r="E34" s="180">
        <v>74</v>
      </c>
      <c r="F34" s="180" t="s">
        <v>148</v>
      </c>
      <c r="G34" s="197">
        <v>10</v>
      </c>
      <c r="H34" s="14"/>
      <c r="I34" s="100">
        <f t="shared" si="14"/>
        <v>5</v>
      </c>
      <c r="J34" s="197">
        <v>9</v>
      </c>
      <c r="K34" s="14"/>
      <c r="L34" s="100">
        <f t="shared" si="15"/>
        <v>6</v>
      </c>
      <c r="M34" s="197">
        <v>3</v>
      </c>
      <c r="N34" s="14"/>
      <c r="O34" s="100">
        <f t="shared" si="16"/>
        <v>14</v>
      </c>
      <c r="P34" s="197">
        <v>12</v>
      </c>
      <c r="Q34" s="14"/>
      <c r="R34" s="100">
        <f t="shared" si="17"/>
        <v>3</v>
      </c>
      <c r="S34" s="310" t="s">
        <v>20</v>
      </c>
      <c r="T34" s="311"/>
      <c r="U34" s="241">
        <f t="shared" si="18"/>
        <v>0</v>
      </c>
      <c r="V34" s="340" t="s">
        <v>20</v>
      </c>
      <c r="W34" s="311"/>
      <c r="X34" s="100">
        <f t="shared" si="19"/>
        <v>0</v>
      </c>
      <c r="Y34" s="75">
        <f t="shared" si="22"/>
        <v>28</v>
      </c>
      <c r="Z34" s="76">
        <f t="shared" si="20"/>
        <v>12</v>
      </c>
      <c r="AA34" s="25"/>
      <c r="AB34" s="29"/>
      <c r="AC34" s="37"/>
      <c r="AD34" s="36"/>
      <c r="AE34" s="48"/>
      <c r="AF34" s="48"/>
      <c r="BA34" s="41" t="s">
        <v>27</v>
      </c>
      <c r="BB34" s="38">
        <f t="shared" si="23"/>
        <v>5</v>
      </c>
      <c r="BC34" s="38">
        <f t="shared" si="24"/>
        <v>6</v>
      </c>
      <c r="BD34" s="38">
        <f t="shared" si="25"/>
        <v>14</v>
      </c>
      <c r="BE34" s="38">
        <f t="shared" si="26"/>
        <v>3</v>
      </c>
      <c r="BF34" s="38">
        <f t="shared" si="27"/>
        <v>0</v>
      </c>
      <c r="BG34" s="112">
        <f t="shared" si="21"/>
        <v>0</v>
      </c>
    </row>
    <row r="35" spans="2:59" s="3" customFormat="1" ht="15" customHeight="1" thickBot="1">
      <c r="B35" s="85">
        <v>11</v>
      </c>
      <c r="C35" s="103" t="s">
        <v>58</v>
      </c>
      <c r="D35" s="213" t="s">
        <v>170</v>
      </c>
      <c r="E35" s="157">
        <v>73</v>
      </c>
      <c r="F35" s="157"/>
      <c r="G35" s="312" t="s">
        <v>20</v>
      </c>
      <c r="H35" s="313"/>
      <c r="I35" s="102">
        <f t="shared" si="14"/>
        <v>0</v>
      </c>
      <c r="J35" s="312" t="s">
        <v>20</v>
      </c>
      <c r="K35" s="313" t="s">
        <v>169</v>
      </c>
      <c r="L35" s="102">
        <f t="shared" si="15"/>
        <v>0</v>
      </c>
      <c r="M35" s="312" t="s">
        <v>20</v>
      </c>
      <c r="N35" s="313"/>
      <c r="O35" s="102">
        <f t="shared" si="16"/>
        <v>0</v>
      </c>
      <c r="P35" s="198">
        <v>11</v>
      </c>
      <c r="Q35" s="40"/>
      <c r="R35" s="102">
        <f t="shared" si="17"/>
        <v>4</v>
      </c>
      <c r="S35" s="312" t="s">
        <v>20</v>
      </c>
      <c r="T35" s="313"/>
      <c r="U35" s="242">
        <f t="shared" si="18"/>
        <v>0</v>
      </c>
      <c r="V35" s="341" t="s">
        <v>20</v>
      </c>
      <c r="W35" s="313"/>
      <c r="X35" s="102">
        <f t="shared" si="19"/>
        <v>0</v>
      </c>
      <c r="Y35" s="56">
        <f t="shared" si="22"/>
        <v>4</v>
      </c>
      <c r="Z35" s="77">
        <f t="shared" si="20"/>
        <v>14</v>
      </c>
      <c r="AA35" s="23">
        <f>+Y34+Y35</f>
        <v>32</v>
      </c>
      <c r="AB35" s="28">
        <f>RANK(AA35,AA$29:AA$41)</f>
        <v>7</v>
      </c>
      <c r="AC35" s="33">
        <f>AA35-SMALL(BB34:BG35,1)-SMALL(BB34:BG35,2)</f>
        <v>32</v>
      </c>
      <c r="AD35" s="34">
        <f>RANK(AC35,AC$29:AC$41)</f>
        <v>7</v>
      </c>
      <c r="AE35" s="48"/>
      <c r="AF35" s="48"/>
      <c r="BA35" s="42"/>
      <c r="BB35" s="40">
        <f t="shared" si="23"/>
        <v>0</v>
      </c>
      <c r="BC35" s="40">
        <f t="shared" si="24"/>
        <v>0</v>
      </c>
      <c r="BD35" s="40">
        <f t="shared" si="25"/>
        <v>0</v>
      </c>
      <c r="BE35" s="40">
        <f t="shared" si="26"/>
        <v>4</v>
      </c>
      <c r="BF35" s="40">
        <f t="shared" si="27"/>
        <v>0</v>
      </c>
      <c r="BG35" s="92">
        <f t="shared" si="21"/>
        <v>0</v>
      </c>
    </row>
    <row r="36" spans="2:59" s="3" customFormat="1" ht="15" customHeight="1">
      <c r="B36" s="84"/>
      <c r="C36" s="93" t="s">
        <v>51</v>
      </c>
      <c r="D36" s="134" t="s">
        <v>52</v>
      </c>
      <c r="E36" s="135">
        <v>86</v>
      </c>
      <c r="F36" s="273" t="s">
        <v>148</v>
      </c>
      <c r="G36" s="197" t="s">
        <v>20</v>
      </c>
      <c r="H36" s="14"/>
      <c r="I36" s="15">
        <f t="shared" si="14"/>
        <v>0</v>
      </c>
      <c r="J36" s="197">
        <v>8</v>
      </c>
      <c r="K36" s="14"/>
      <c r="L36" s="15">
        <f t="shared" si="15"/>
        <v>7</v>
      </c>
      <c r="M36" s="197">
        <v>7</v>
      </c>
      <c r="N36" s="14"/>
      <c r="O36" s="15">
        <f t="shared" si="16"/>
        <v>8</v>
      </c>
      <c r="P36" s="197">
        <v>4</v>
      </c>
      <c r="Q36" s="14" t="s">
        <v>165</v>
      </c>
      <c r="R36" s="15">
        <f t="shared" si="17"/>
        <v>7</v>
      </c>
      <c r="S36" s="197">
        <v>3</v>
      </c>
      <c r="T36" s="14"/>
      <c r="U36" s="243">
        <f t="shared" si="18"/>
        <v>14</v>
      </c>
      <c r="V36" s="247">
        <v>6</v>
      </c>
      <c r="W36" s="14"/>
      <c r="X36" s="15">
        <f t="shared" si="19"/>
        <v>9</v>
      </c>
      <c r="Y36" s="9">
        <f t="shared" si="22"/>
        <v>45</v>
      </c>
      <c r="Z36" s="76">
        <f t="shared" si="20"/>
        <v>6</v>
      </c>
      <c r="AA36" s="24"/>
      <c r="AB36" s="29"/>
      <c r="AC36" s="35"/>
      <c r="AD36" s="36"/>
      <c r="AE36" s="48"/>
      <c r="AF36" s="48"/>
      <c r="BA36" s="41" t="s">
        <v>28</v>
      </c>
      <c r="BB36" s="38">
        <f t="shared" si="23"/>
        <v>0</v>
      </c>
      <c r="BC36" s="38">
        <f t="shared" si="24"/>
        <v>7</v>
      </c>
      <c r="BD36" s="38">
        <f t="shared" si="25"/>
        <v>8</v>
      </c>
      <c r="BE36" s="38">
        <f t="shared" si="26"/>
        <v>7</v>
      </c>
      <c r="BF36" s="38">
        <f t="shared" si="27"/>
        <v>14</v>
      </c>
      <c r="BG36" s="112">
        <f t="shared" si="21"/>
        <v>9</v>
      </c>
    </row>
    <row r="37" spans="2:59" s="3" customFormat="1" ht="15" customHeight="1" thickBot="1">
      <c r="B37" s="85">
        <v>12</v>
      </c>
      <c r="C37" s="94" t="s">
        <v>9</v>
      </c>
      <c r="D37" s="136" t="s">
        <v>61</v>
      </c>
      <c r="E37" s="137">
        <v>80</v>
      </c>
      <c r="F37" s="274" t="s">
        <v>148</v>
      </c>
      <c r="G37" s="198" t="s">
        <v>20</v>
      </c>
      <c r="H37" s="16"/>
      <c r="I37" s="98">
        <f t="shared" si="14"/>
        <v>0</v>
      </c>
      <c r="J37" s="198">
        <v>7</v>
      </c>
      <c r="K37" s="16"/>
      <c r="L37" s="98">
        <f t="shared" si="15"/>
        <v>8</v>
      </c>
      <c r="M37" s="198">
        <v>6</v>
      </c>
      <c r="N37" s="16"/>
      <c r="O37" s="98">
        <f t="shared" si="16"/>
        <v>9</v>
      </c>
      <c r="P37" s="198">
        <v>7</v>
      </c>
      <c r="Q37" s="16"/>
      <c r="R37" s="98">
        <f t="shared" si="17"/>
        <v>8</v>
      </c>
      <c r="S37" s="198">
        <v>7</v>
      </c>
      <c r="T37" s="16"/>
      <c r="U37" s="244">
        <f t="shared" si="18"/>
        <v>8</v>
      </c>
      <c r="V37" s="248">
        <v>4</v>
      </c>
      <c r="W37" s="16"/>
      <c r="X37" s="98">
        <f t="shared" si="19"/>
        <v>12</v>
      </c>
      <c r="Y37" s="9">
        <f t="shared" si="22"/>
        <v>45</v>
      </c>
      <c r="Z37" s="77">
        <f t="shared" si="20"/>
        <v>6</v>
      </c>
      <c r="AA37" s="23">
        <f>+Y36+Y37</f>
        <v>90</v>
      </c>
      <c r="AB37" s="28">
        <f>RANK(AA37,AA$29:AA$41)</f>
        <v>5</v>
      </c>
      <c r="AC37" s="33">
        <f>AA37-SMALL(BB36:BG37,1)-SMALL(BB36:BG37,2)</f>
        <v>90</v>
      </c>
      <c r="AD37" s="34">
        <f>RANK(AC37,AC$29:AC$41)</f>
        <v>5</v>
      </c>
      <c r="AE37" s="48"/>
      <c r="AF37" s="48"/>
      <c r="BA37" s="42"/>
      <c r="BB37" s="40">
        <f t="shared" si="23"/>
        <v>0</v>
      </c>
      <c r="BC37" s="40">
        <f t="shared" si="24"/>
        <v>8</v>
      </c>
      <c r="BD37" s="40">
        <f t="shared" si="25"/>
        <v>9</v>
      </c>
      <c r="BE37" s="40">
        <f t="shared" si="26"/>
        <v>8</v>
      </c>
      <c r="BF37" s="40">
        <f t="shared" si="27"/>
        <v>8</v>
      </c>
      <c r="BG37" s="92">
        <f t="shared" si="21"/>
        <v>12</v>
      </c>
    </row>
    <row r="38" spans="2:59" s="3" customFormat="1" ht="15" customHeight="1">
      <c r="B38" s="84"/>
      <c r="C38" s="184" t="s">
        <v>90</v>
      </c>
      <c r="D38" s="185" t="s">
        <v>82</v>
      </c>
      <c r="E38" s="186">
        <v>82</v>
      </c>
      <c r="F38" s="186" t="s">
        <v>148</v>
      </c>
      <c r="G38" s="197">
        <v>1</v>
      </c>
      <c r="H38" s="14" t="s">
        <v>166</v>
      </c>
      <c r="I38" s="100">
        <f t="shared" si="14"/>
        <v>20</v>
      </c>
      <c r="J38" s="197">
        <v>1</v>
      </c>
      <c r="K38" s="14"/>
      <c r="L38" s="100">
        <f t="shared" si="15"/>
        <v>20</v>
      </c>
      <c r="M38" s="197">
        <v>5</v>
      </c>
      <c r="N38" s="14"/>
      <c r="O38" s="100">
        <f t="shared" si="16"/>
        <v>10</v>
      </c>
      <c r="P38" s="197">
        <v>1</v>
      </c>
      <c r="Q38" s="14"/>
      <c r="R38" s="15">
        <f>INT(IF((LOOKUP(P38,$AY$6:$AY$20,$AZ$6:$AZ$20)-IF(Q38="sc",5,0))&lt;0,0,(LOOKUP(P38,$AY$6:$AY$20,$AZ$6:$AZ$20)-IF(Q38="sc",5,0)))/IF(Q38="ps",2,1))</f>
        <v>20</v>
      </c>
      <c r="S38" s="197">
        <v>10</v>
      </c>
      <c r="T38" s="14"/>
      <c r="U38" s="243">
        <f t="shared" si="18"/>
        <v>5</v>
      </c>
      <c r="V38" s="247">
        <v>2</v>
      </c>
      <c r="W38" s="14"/>
      <c r="X38" s="15">
        <f t="shared" si="19"/>
        <v>16</v>
      </c>
      <c r="Y38" s="75">
        <f t="shared" si="22"/>
        <v>91</v>
      </c>
      <c r="Z38" s="76">
        <f t="shared" si="20"/>
        <v>1</v>
      </c>
      <c r="AA38" s="22"/>
      <c r="AB38" s="27"/>
      <c r="AC38" s="31"/>
      <c r="AD38" s="32"/>
      <c r="AE38" s="48"/>
      <c r="AF38" s="48"/>
      <c r="BA38" s="41" t="s">
        <v>29</v>
      </c>
      <c r="BB38" s="38">
        <f t="shared" si="23"/>
        <v>20</v>
      </c>
      <c r="BC38" s="38">
        <f t="shared" si="24"/>
        <v>20</v>
      </c>
      <c r="BD38" s="38">
        <f t="shared" si="25"/>
        <v>10</v>
      </c>
      <c r="BE38" s="38">
        <f t="shared" si="26"/>
        <v>20</v>
      </c>
      <c r="BF38" s="38">
        <f t="shared" si="27"/>
        <v>5</v>
      </c>
      <c r="BG38" s="112">
        <f t="shared" si="21"/>
        <v>16</v>
      </c>
    </row>
    <row r="39" spans="2:59" s="3" customFormat="1" ht="15" customHeight="1" thickBot="1">
      <c r="B39" s="85">
        <v>13</v>
      </c>
      <c r="C39" s="187"/>
      <c r="D39" s="188" t="s">
        <v>91</v>
      </c>
      <c r="E39" s="189">
        <v>72</v>
      </c>
      <c r="F39" s="189" t="s">
        <v>148</v>
      </c>
      <c r="G39" s="198">
        <v>3</v>
      </c>
      <c r="H39" s="16"/>
      <c r="I39" s="102">
        <f t="shared" si="14"/>
        <v>14</v>
      </c>
      <c r="J39" s="198">
        <v>4</v>
      </c>
      <c r="K39" s="16"/>
      <c r="L39" s="98">
        <f t="shared" si="15"/>
        <v>12</v>
      </c>
      <c r="M39" s="198">
        <v>1</v>
      </c>
      <c r="N39" s="16"/>
      <c r="O39" s="102">
        <f t="shared" si="16"/>
        <v>20</v>
      </c>
      <c r="P39" s="198">
        <v>8</v>
      </c>
      <c r="Q39" s="16"/>
      <c r="R39" s="98">
        <f>INT(IF((LOOKUP(P39,$AY$6:$AY$20,$AZ$6:$AZ$20)-IF(Q39="sc",5,0))&lt;0,0,(LOOKUP(P39,$AY$6:$AY$20,$AZ$6:$AZ$20)-IF(Q39="sc",5,0)))/IF(Q39="ps",2,1))</f>
        <v>7</v>
      </c>
      <c r="S39" s="198" t="s">
        <v>20</v>
      </c>
      <c r="T39" s="16"/>
      <c r="U39" s="244">
        <f t="shared" si="18"/>
        <v>0</v>
      </c>
      <c r="V39" s="248">
        <v>3</v>
      </c>
      <c r="W39" s="16" t="s">
        <v>166</v>
      </c>
      <c r="X39" s="98">
        <f t="shared" si="19"/>
        <v>14</v>
      </c>
      <c r="Y39" s="56">
        <f t="shared" si="22"/>
        <v>67</v>
      </c>
      <c r="Z39" s="77">
        <f t="shared" si="20"/>
        <v>4</v>
      </c>
      <c r="AA39" s="23">
        <f>+Y38+Y39</f>
        <v>158</v>
      </c>
      <c r="AB39" s="28">
        <f>RANK(AA39,AA$29:AA$41)</f>
        <v>1</v>
      </c>
      <c r="AC39" s="33">
        <f>AA39-SMALL(BB38:BG39,1)-SMALL(BB38:BG39,2)</f>
        <v>153</v>
      </c>
      <c r="AD39" s="34">
        <f>RANK(AC39,AC$29:AC$41)</f>
        <v>1</v>
      </c>
      <c r="AE39" s="48"/>
      <c r="AF39" s="48"/>
      <c r="BA39" s="42"/>
      <c r="BB39" s="40">
        <f t="shared" si="23"/>
        <v>14</v>
      </c>
      <c r="BC39" s="40">
        <f t="shared" si="24"/>
        <v>12</v>
      </c>
      <c r="BD39" s="40">
        <f t="shared" si="25"/>
        <v>20</v>
      </c>
      <c r="BE39" s="40">
        <f t="shared" si="26"/>
        <v>7</v>
      </c>
      <c r="BF39" s="40">
        <f t="shared" si="27"/>
        <v>0</v>
      </c>
      <c r="BG39" s="92">
        <f t="shared" si="21"/>
        <v>14</v>
      </c>
    </row>
    <row r="40" spans="2:59" s="3" customFormat="1" ht="15" customHeight="1">
      <c r="B40" s="84" t="s">
        <v>50</v>
      </c>
      <c r="C40" s="89" t="s">
        <v>21</v>
      </c>
      <c r="D40" s="69" t="s">
        <v>135</v>
      </c>
      <c r="E40" s="128">
        <v>94</v>
      </c>
      <c r="F40" s="202" t="s">
        <v>148</v>
      </c>
      <c r="G40" s="197">
        <v>9</v>
      </c>
      <c r="H40" s="14"/>
      <c r="I40" s="15">
        <f t="shared" si="14"/>
        <v>6</v>
      </c>
      <c r="J40" s="197">
        <v>10</v>
      </c>
      <c r="K40" s="14"/>
      <c r="L40" s="100">
        <f t="shared" si="15"/>
        <v>5</v>
      </c>
      <c r="M40" s="197">
        <v>10</v>
      </c>
      <c r="N40" s="14"/>
      <c r="O40" s="15">
        <f t="shared" si="16"/>
        <v>5</v>
      </c>
      <c r="P40" s="197">
        <v>10</v>
      </c>
      <c r="Q40" s="14"/>
      <c r="R40" s="15">
        <f>INT(IF((LOOKUP(P40,$AY$6:$AY$20,$AZ$6:$AZ$20)-IF(Q40="sc",5,0))&lt;0,0,(LOOKUP(P40,$AY$6:$AY$20,$AZ$6:$AZ$20)-IF(Q40="sc",5,0)))/IF(Q40="ps",2,1))</f>
        <v>5</v>
      </c>
      <c r="S40" s="197">
        <v>4</v>
      </c>
      <c r="T40" s="14"/>
      <c r="U40" s="243">
        <f t="shared" si="18"/>
        <v>12</v>
      </c>
      <c r="V40" s="247">
        <v>11</v>
      </c>
      <c r="W40" s="14"/>
      <c r="X40" s="15">
        <f t="shared" si="19"/>
        <v>4</v>
      </c>
      <c r="Y40" s="75">
        <f t="shared" si="22"/>
        <v>37</v>
      </c>
      <c r="Z40" s="76">
        <f t="shared" si="20"/>
        <v>9</v>
      </c>
      <c r="AA40" s="22"/>
      <c r="AB40" s="27"/>
      <c r="AC40" s="31"/>
      <c r="AD40" s="32"/>
      <c r="AE40" s="48"/>
      <c r="AF40" s="48"/>
      <c r="BA40" s="41" t="s">
        <v>30</v>
      </c>
      <c r="BB40" s="38">
        <f t="shared" si="23"/>
        <v>6</v>
      </c>
      <c r="BC40" s="38">
        <f t="shared" si="24"/>
        <v>5</v>
      </c>
      <c r="BD40" s="38">
        <f t="shared" si="25"/>
        <v>5</v>
      </c>
      <c r="BE40" s="38">
        <f t="shared" si="26"/>
        <v>5</v>
      </c>
      <c r="BF40" s="38">
        <f t="shared" si="27"/>
        <v>12</v>
      </c>
      <c r="BG40" s="112">
        <f t="shared" si="21"/>
        <v>4</v>
      </c>
    </row>
    <row r="41" spans="2:61" s="3" customFormat="1" ht="15" customHeight="1" thickBot="1">
      <c r="B41" s="85">
        <v>14</v>
      </c>
      <c r="C41" s="90" t="s">
        <v>9</v>
      </c>
      <c r="D41" s="68" t="s">
        <v>128</v>
      </c>
      <c r="E41" s="129">
        <v>70</v>
      </c>
      <c r="F41" s="203" t="s">
        <v>148</v>
      </c>
      <c r="G41" s="198">
        <v>5</v>
      </c>
      <c r="H41" s="16"/>
      <c r="I41" s="98">
        <f t="shared" si="14"/>
        <v>10</v>
      </c>
      <c r="J41" s="198">
        <v>2</v>
      </c>
      <c r="K41" s="16" t="s">
        <v>166</v>
      </c>
      <c r="L41" s="98">
        <f t="shared" si="15"/>
        <v>16</v>
      </c>
      <c r="M41" s="198">
        <v>4</v>
      </c>
      <c r="N41" s="16"/>
      <c r="O41" s="98">
        <f t="shared" si="16"/>
        <v>12</v>
      </c>
      <c r="P41" s="198">
        <v>2</v>
      </c>
      <c r="Q41" s="16"/>
      <c r="R41" s="98">
        <f>INT(IF((LOOKUP(P41,$AY$6:$AY$20,$AZ$6:$AZ$20)-IF(Q41="sc",5,0))&lt;0,0,(LOOKUP(P41,$AY$6:$AY$20,$AZ$6:$AZ$20)-IF(Q41="sc",5,0)))/IF(Q41="ps",2,1))</f>
        <v>16</v>
      </c>
      <c r="S41" s="198">
        <v>8</v>
      </c>
      <c r="T41" s="16"/>
      <c r="U41" s="244">
        <f t="shared" si="18"/>
        <v>7</v>
      </c>
      <c r="V41" s="248">
        <v>1</v>
      </c>
      <c r="W41" s="16"/>
      <c r="X41" s="98">
        <f t="shared" si="19"/>
        <v>20</v>
      </c>
      <c r="Y41" s="56">
        <f t="shared" si="22"/>
        <v>81</v>
      </c>
      <c r="Z41" s="77">
        <f t="shared" si="20"/>
        <v>2</v>
      </c>
      <c r="AA41" s="23">
        <f>+Y40+Y41</f>
        <v>118</v>
      </c>
      <c r="AB41" s="28">
        <f>RANK(AA41,AA$29:AA$41)</f>
        <v>2</v>
      </c>
      <c r="AC41" s="33">
        <f>AA41-SMALL(BB40:BG41,1)-SMALL(BB40:BG41,2)</f>
        <v>109</v>
      </c>
      <c r="AD41" s="34">
        <f>RANK(AC41,AC$29:AC$41)</f>
        <v>3</v>
      </c>
      <c r="AE41" s="48"/>
      <c r="AF41" s="48"/>
      <c r="AZ41" s="87"/>
      <c r="BA41" s="113"/>
      <c r="BB41" s="40">
        <f t="shared" si="23"/>
        <v>10</v>
      </c>
      <c r="BC41" s="40">
        <f t="shared" si="24"/>
        <v>16</v>
      </c>
      <c r="BD41" s="40">
        <f t="shared" si="25"/>
        <v>12</v>
      </c>
      <c r="BE41" s="40">
        <f t="shared" si="26"/>
        <v>16</v>
      </c>
      <c r="BF41" s="40">
        <f t="shared" si="27"/>
        <v>7</v>
      </c>
      <c r="BG41" s="92">
        <f t="shared" si="21"/>
        <v>20</v>
      </c>
      <c r="BH41" s="87"/>
      <c r="BI41" s="87"/>
    </row>
    <row r="42" spans="2:32" s="3" customFormat="1" ht="15" customHeight="1" thickBot="1">
      <c r="B42" s="48"/>
      <c r="C42" s="49"/>
      <c r="D42" s="49"/>
      <c r="E42" s="52"/>
      <c r="F42" s="52"/>
      <c r="G42" s="30"/>
      <c r="H42" s="165" t="s">
        <v>16</v>
      </c>
      <c r="I42" s="166"/>
      <c r="J42" s="166"/>
      <c r="K42" s="50"/>
      <c r="L42" s="50"/>
      <c r="M42" s="165" t="s">
        <v>86</v>
      </c>
      <c r="N42" s="30"/>
      <c r="O42" s="30"/>
      <c r="P42" s="30"/>
      <c r="Q42" s="30"/>
      <c r="R42" s="165" t="s">
        <v>89</v>
      </c>
      <c r="S42" s="165"/>
      <c r="T42" s="30"/>
      <c r="U42" s="177"/>
      <c r="V42" s="165" t="s">
        <v>159</v>
      </c>
      <c r="W42" s="30"/>
      <c r="X42" s="30"/>
      <c r="Y42" s="53"/>
      <c r="Z42" s="53"/>
      <c r="AA42" s="53"/>
      <c r="AB42" s="53"/>
      <c r="AC42" s="53"/>
      <c r="AD42" s="53"/>
      <c r="AE42" s="48"/>
      <c r="AF42" s="48"/>
    </row>
    <row r="43" spans="2:32" s="3" customFormat="1" ht="15" customHeight="1">
      <c r="B43" s="48"/>
      <c r="C43" s="49"/>
      <c r="D43" s="96" t="s">
        <v>60</v>
      </c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53"/>
      <c r="AC43" s="53"/>
      <c r="AD43" s="53"/>
      <c r="AE43" s="48"/>
      <c r="AF43" s="48"/>
    </row>
    <row r="44" spans="2:32" s="3" customFormat="1" ht="15" customHeight="1" thickBot="1">
      <c r="B44" s="48"/>
      <c r="C44" s="49"/>
      <c r="D44" s="9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53"/>
      <c r="AC44" s="53"/>
      <c r="AD44" s="53"/>
      <c r="AE44" s="48"/>
      <c r="AF44" s="48"/>
    </row>
    <row r="45" spans="4:19" s="3" customFormat="1" ht="13.5" customHeight="1" thickBot="1">
      <c r="D45" s="5"/>
      <c r="E45" s="5"/>
      <c r="F45" s="5"/>
      <c r="G45" s="5"/>
      <c r="H45" s="5"/>
      <c r="I45" s="5"/>
      <c r="J45" s="5"/>
      <c r="S45" s="10"/>
    </row>
    <row r="46" spans="2:32" s="3" customFormat="1" ht="15" customHeight="1" thickBot="1">
      <c r="B46" s="81"/>
      <c r="C46" s="57"/>
      <c r="D46" s="57"/>
      <c r="E46" s="57"/>
      <c r="F46" s="58"/>
      <c r="G46" s="6"/>
      <c r="H46" s="6"/>
      <c r="I46" s="7"/>
      <c r="J46" s="7" t="s">
        <v>0</v>
      </c>
      <c r="K46" s="7"/>
      <c r="L46" s="7" t="s">
        <v>1</v>
      </c>
      <c r="M46" s="7"/>
      <c r="N46" s="7" t="s">
        <v>2</v>
      </c>
      <c r="O46" s="7"/>
      <c r="P46" s="7" t="s">
        <v>13</v>
      </c>
      <c r="Q46" s="7"/>
      <c r="R46" s="7" t="s">
        <v>2</v>
      </c>
      <c r="S46" s="7"/>
      <c r="T46" s="7" t="s">
        <v>3</v>
      </c>
      <c r="U46" s="7"/>
      <c r="V46" s="7"/>
      <c r="W46" s="7"/>
      <c r="X46" s="8"/>
      <c r="Y46" s="21"/>
      <c r="Z46" s="21"/>
      <c r="AA46" s="47"/>
      <c r="AB46" s="47"/>
      <c r="AC46" s="48"/>
      <c r="AD46" s="48"/>
      <c r="AE46" s="48"/>
      <c r="AF46" s="48"/>
    </row>
    <row r="47" spans="2:32" s="3" customFormat="1" ht="15" customHeight="1" thickBot="1">
      <c r="B47" s="82"/>
      <c r="C47" s="80" t="s">
        <v>71</v>
      </c>
      <c r="D47" s="59"/>
      <c r="E47" s="266"/>
      <c r="F47" s="60"/>
      <c r="G47" s="300" t="s">
        <v>155</v>
      </c>
      <c r="H47" s="300"/>
      <c r="I47" s="301">
        <v>0.6875</v>
      </c>
      <c r="J47" s="305" t="s">
        <v>156</v>
      </c>
      <c r="K47" s="306"/>
      <c r="L47" s="307">
        <v>0.6666666666666666</v>
      </c>
      <c r="M47" s="305" t="s">
        <v>157</v>
      </c>
      <c r="N47" s="321"/>
      <c r="O47" s="326">
        <v>0.8263888888888888</v>
      </c>
      <c r="P47" s="321" t="s">
        <v>161</v>
      </c>
      <c r="Q47" s="321"/>
      <c r="R47" s="326">
        <v>0.7708333333333334</v>
      </c>
      <c r="S47" s="300" t="s">
        <v>158</v>
      </c>
      <c r="T47" s="300"/>
      <c r="U47" s="326">
        <v>0.7291666666666666</v>
      </c>
      <c r="V47" s="290" t="s">
        <v>174</v>
      </c>
      <c r="W47" s="220"/>
      <c r="X47" s="235">
        <v>0.7013888888888888</v>
      </c>
      <c r="Y47" s="333" t="s">
        <v>37</v>
      </c>
      <c r="Z47" s="334"/>
      <c r="AA47" s="63"/>
      <c r="AB47" s="55" t="s">
        <v>34</v>
      </c>
      <c r="AC47" s="6"/>
      <c r="AD47" s="54"/>
      <c r="AE47" s="48"/>
      <c r="AF47" s="48"/>
    </row>
    <row r="48" spans="2:32" s="3" customFormat="1" ht="15" customHeight="1" thickBot="1">
      <c r="B48" s="83"/>
      <c r="C48" s="61"/>
      <c r="D48" s="61"/>
      <c r="E48" s="61"/>
      <c r="F48" s="62"/>
      <c r="G48" s="302" t="s">
        <v>151</v>
      </c>
      <c r="H48" s="303"/>
      <c r="I48" s="304"/>
      <c r="J48" s="308" t="s">
        <v>164</v>
      </c>
      <c r="K48" s="308"/>
      <c r="L48" s="309"/>
      <c r="M48" s="323" t="s">
        <v>153</v>
      </c>
      <c r="N48" s="324"/>
      <c r="O48" s="325"/>
      <c r="P48" s="308" t="s">
        <v>153</v>
      </c>
      <c r="Q48" s="308"/>
      <c r="R48" s="327"/>
      <c r="S48" s="323" t="s">
        <v>152</v>
      </c>
      <c r="T48" s="308"/>
      <c r="U48" s="327"/>
      <c r="V48" s="49" t="s">
        <v>154</v>
      </c>
      <c r="W48" s="49"/>
      <c r="X48" s="225"/>
      <c r="Y48" s="335" t="s">
        <v>38</v>
      </c>
      <c r="Z48" s="336"/>
      <c r="AA48" s="337" t="s">
        <v>33</v>
      </c>
      <c r="AB48" s="338"/>
      <c r="AC48" s="339" t="s">
        <v>35</v>
      </c>
      <c r="AD48" s="338"/>
      <c r="AE48" s="48"/>
      <c r="AF48" s="48"/>
    </row>
    <row r="49" spans="2:32" s="3" customFormat="1" ht="15" customHeight="1" thickBot="1">
      <c r="B49" s="227" t="s">
        <v>49</v>
      </c>
      <c r="C49" s="201" t="s">
        <v>8</v>
      </c>
      <c r="D49" s="7" t="s">
        <v>4</v>
      </c>
      <c r="E49" s="17" t="s">
        <v>14</v>
      </c>
      <c r="F49" s="267" t="s">
        <v>143</v>
      </c>
      <c r="G49" s="11" t="s">
        <v>5</v>
      </c>
      <c r="H49" s="12" t="s">
        <v>15</v>
      </c>
      <c r="I49" s="13" t="s">
        <v>7</v>
      </c>
      <c r="J49" s="11" t="s">
        <v>5</v>
      </c>
      <c r="K49" s="12" t="s">
        <v>15</v>
      </c>
      <c r="L49" s="13" t="s">
        <v>7</v>
      </c>
      <c r="M49" s="19" t="s">
        <v>5</v>
      </c>
      <c r="N49" s="12" t="s">
        <v>15</v>
      </c>
      <c r="O49" s="13" t="s">
        <v>7</v>
      </c>
      <c r="P49" s="11" t="s">
        <v>5</v>
      </c>
      <c r="Q49" s="12" t="s">
        <v>15</v>
      </c>
      <c r="R49" s="13" t="s">
        <v>7</v>
      </c>
      <c r="S49" s="19" t="s">
        <v>5</v>
      </c>
      <c r="T49" s="12" t="s">
        <v>15</v>
      </c>
      <c r="U49" s="13" t="s">
        <v>7</v>
      </c>
      <c r="V49" s="11" t="s">
        <v>5</v>
      </c>
      <c r="W49" s="12" t="s">
        <v>15</v>
      </c>
      <c r="X49" s="13" t="s">
        <v>7</v>
      </c>
      <c r="Y49" s="64" t="s">
        <v>12</v>
      </c>
      <c r="Z49" s="70" t="s">
        <v>36</v>
      </c>
      <c r="AA49" s="18" t="s">
        <v>12</v>
      </c>
      <c r="AB49" s="26" t="s">
        <v>36</v>
      </c>
      <c r="AC49" s="18" t="s">
        <v>12</v>
      </c>
      <c r="AD49" s="26" t="s">
        <v>36</v>
      </c>
      <c r="AE49" s="48"/>
      <c r="AF49" s="48"/>
    </row>
    <row r="50" spans="2:59" s="3" customFormat="1" ht="15" customHeight="1" thickBot="1">
      <c r="B50" s="88"/>
      <c r="C50" s="89" t="s">
        <v>66</v>
      </c>
      <c r="D50" s="254" t="s">
        <v>99</v>
      </c>
      <c r="E50" s="255">
        <v>86</v>
      </c>
      <c r="F50" s="275" t="s">
        <v>148</v>
      </c>
      <c r="G50" s="197">
        <v>3</v>
      </c>
      <c r="H50" s="14"/>
      <c r="I50" s="15">
        <f aca="true" t="shared" si="28" ref="I50:I63">INT(IF((LOOKUP(G50,$AY$6:$AY$20,$AZ$6:$AZ$20)-IF(H50="sc",5,0))&lt;0,0,(LOOKUP(G50,$AY$6:$AY$20,$AZ$6:$AZ$20)-IF(H50="sc",5,0)))/IF(H50="ps",2,1))</f>
        <v>14</v>
      </c>
      <c r="J50" s="197">
        <v>1</v>
      </c>
      <c r="K50" s="14"/>
      <c r="L50" s="15">
        <f aca="true" t="shared" si="29" ref="L50:L63">INT(IF((LOOKUP(J50,$AY$6:$AY$20,$AZ$6:$AZ$20)-IF(K50="sc",5,0))&lt;0,0,(LOOKUP(J50,$AY$6:$AY$20,$AZ$6:$AZ$20)-IF(K50="sc",5,0)))/IF(K50="ps",2,1))</f>
        <v>20</v>
      </c>
      <c r="M50" s="197">
        <v>4</v>
      </c>
      <c r="N50" s="14"/>
      <c r="O50" s="15">
        <f aca="true" t="shared" si="30" ref="O50:O63">INT(IF((LOOKUP(M50,$AY$6:$AY$20,$AZ$6:$AZ$20)-IF(N50="sc",5,0))&lt;0,0,(LOOKUP(M50,$AY$6:$AY$20,$AZ$6:$AZ$20)-IF(N50="sc",5,0)))/IF(N50="ps",2,1))</f>
        <v>12</v>
      </c>
      <c r="P50" s="197">
        <v>3</v>
      </c>
      <c r="Q50" s="14"/>
      <c r="R50" s="15">
        <f aca="true" t="shared" si="31" ref="R50:R59">INT(IF((LOOKUP(P50,$AY$6:$AY$20,$AZ$6:$AZ$20)-IF(Q50="sc",5,0))&lt;0,0,(LOOKUP(P50,$AY$6:$AY$20,$AZ$6:$AZ$20)-IF(Q50="sc",5,0)))/IF(Q50="ps",2,1))</f>
        <v>14</v>
      </c>
      <c r="S50" s="197">
        <v>6</v>
      </c>
      <c r="T50" s="14"/>
      <c r="U50" s="15">
        <f aca="true" t="shared" si="32" ref="U50:U59">INT(IF((LOOKUP(S50,$AY$6:$AY$20,$AZ$6:$AZ$20)-IF(T50="sc",5,0))&lt;0,0,(LOOKUP(S50,$AY$6:$AY$20,$AZ$6:$AZ$20)-IF(T50="sc",5,0)))/IF(T50="ps",2,1))</f>
        <v>9</v>
      </c>
      <c r="V50" s="197">
        <v>6</v>
      </c>
      <c r="W50" s="14"/>
      <c r="X50" s="15">
        <f aca="true" t="shared" si="33" ref="X50:X59">INT(IF((LOOKUP(V50,$AY$6:$AY$20,$AZ$6:$AZ$20)-IF(W50="sc",5,0))&lt;0,0,(LOOKUP(V50,$AY$6:$AY$20,$AZ$6:$AZ$20)-IF(W50="sc",5,0)))/IF(W50="ps",2,1))</f>
        <v>9</v>
      </c>
      <c r="Y50" s="9">
        <f>+I50+L50+O50+R50+U50+X50</f>
        <v>78</v>
      </c>
      <c r="Z50" s="76">
        <f aca="true" t="shared" si="34" ref="Z50:Z63">RANK(Y50,Y$50:Y$63)</f>
        <v>2</v>
      </c>
      <c r="AA50" s="22"/>
      <c r="AB50" s="27"/>
      <c r="AC50" s="31"/>
      <c r="AD50" s="32"/>
      <c r="AE50" s="48"/>
      <c r="AF50" s="48"/>
      <c r="BA50" s="41" t="s">
        <v>24</v>
      </c>
      <c r="BB50" s="38">
        <f>IF($AC$1&gt;0,I50," ")</f>
        <v>14</v>
      </c>
      <c r="BC50" s="38">
        <f>IF($AC$1&gt;1,L50," ")</f>
        <v>20</v>
      </c>
      <c r="BD50" s="38">
        <f>IF($AC$1&gt;2,O50," ")</f>
        <v>12</v>
      </c>
      <c r="BE50" s="38">
        <f>IF($AC$1&gt;3,R50," ")</f>
        <v>14</v>
      </c>
      <c r="BF50" s="38">
        <f>IF($AC$1&gt;4,U50," ")</f>
        <v>9</v>
      </c>
      <c r="BG50" s="112">
        <f aca="true" t="shared" si="35" ref="BG50:BG63">IF($AC$1&gt;5,X50," ")</f>
        <v>9</v>
      </c>
    </row>
    <row r="51" spans="2:59" s="3" customFormat="1" ht="15" customHeight="1" thickBot="1">
      <c r="B51" s="85">
        <v>15</v>
      </c>
      <c r="C51" s="90"/>
      <c r="D51" s="68" t="s">
        <v>124</v>
      </c>
      <c r="E51" s="215">
        <v>72</v>
      </c>
      <c r="F51" s="276" t="s">
        <v>148</v>
      </c>
      <c r="G51" s="198">
        <v>10</v>
      </c>
      <c r="H51" s="16" t="s">
        <v>165</v>
      </c>
      <c r="I51" s="98">
        <f t="shared" si="28"/>
        <v>0</v>
      </c>
      <c r="J51" s="198" t="s">
        <v>20</v>
      </c>
      <c r="K51" s="16"/>
      <c r="L51" s="98">
        <f t="shared" si="29"/>
        <v>0</v>
      </c>
      <c r="M51" s="198">
        <v>9</v>
      </c>
      <c r="N51" s="16" t="s">
        <v>165</v>
      </c>
      <c r="O51" s="98">
        <f t="shared" si="30"/>
        <v>1</v>
      </c>
      <c r="P51" s="198">
        <v>7</v>
      </c>
      <c r="Q51" s="16"/>
      <c r="R51" s="98">
        <f t="shared" si="31"/>
        <v>8</v>
      </c>
      <c r="S51" s="198" t="s">
        <v>20</v>
      </c>
      <c r="T51" s="16"/>
      <c r="U51" s="98">
        <f t="shared" si="32"/>
        <v>0</v>
      </c>
      <c r="V51" s="198">
        <v>10</v>
      </c>
      <c r="W51" s="16"/>
      <c r="X51" s="98">
        <f t="shared" si="33"/>
        <v>5</v>
      </c>
      <c r="Y51" s="9">
        <f aca="true" t="shared" si="36" ref="Y51:Y63">+I51+L51+O51+R51+U51+X51</f>
        <v>14</v>
      </c>
      <c r="Z51" s="77">
        <f t="shared" si="34"/>
        <v>11</v>
      </c>
      <c r="AA51" s="23">
        <f>+Y50+Y51</f>
        <v>92</v>
      </c>
      <c r="AB51" s="28">
        <f>RANK(AA51,AA$51:AA$63)</f>
        <v>4</v>
      </c>
      <c r="AC51" s="33">
        <f>AA51-SMALL(BB50:BG51,1)-SMALL(BB50:BG51,2)</f>
        <v>92</v>
      </c>
      <c r="AD51" s="34">
        <f>RANK(AC51,AC$51:AC$63)</f>
        <v>4</v>
      </c>
      <c r="AE51" s="48"/>
      <c r="AF51" s="48"/>
      <c r="BA51" s="42"/>
      <c r="BB51" s="40">
        <f aca="true" t="shared" si="37" ref="BB51:BB63">IF($AC$1&gt;0,I51," ")</f>
        <v>0</v>
      </c>
      <c r="BC51" s="40">
        <f aca="true" t="shared" si="38" ref="BC51:BC63">IF($AC$1&gt;1,L51," ")</f>
        <v>0</v>
      </c>
      <c r="BD51" s="40">
        <f aca="true" t="shared" si="39" ref="BD51:BD63">IF($AC$1&gt;2,O51," ")</f>
        <v>1</v>
      </c>
      <c r="BE51" s="40">
        <f aca="true" t="shared" si="40" ref="BE51:BE63">IF($AC$1&gt;3,R51," ")</f>
        <v>8</v>
      </c>
      <c r="BF51" s="40">
        <f aca="true" t="shared" si="41" ref="BF51:BF63">IF($AC$1&gt;4,U51," ")</f>
        <v>0</v>
      </c>
      <c r="BG51" s="92">
        <f t="shared" si="35"/>
        <v>5</v>
      </c>
    </row>
    <row r="52" spans="2:59" s="3" customFormat="1" ht="15" customHeight="1">
      <c r="B52" s="84"/>
      <c r="C52" s="190" t="s">
        <v>92</v>
      </c>
      <c r="D52" s="256" t="s">
        <v>101</v>
      </c>
      <c r="E52" s="191">
        <v>88</v>
      </c>
      <c r="F52" s="191" t="s">
        <v>148</v>
      </c>
      <c r="G52" s="197">
        <v>7</v>
      </c>
      <c r="H52" s="99"/>
      <c r="I52" s="100">
        <f t="shared" si="28"/>
        <v>8</v>
      </c>
      <c r="J52" s="197">
        <v>9</v>
      </c>
      <c r="K52" s="99"/>
      <c r="L52" s="100">
        <f t="shared" si="29"/>
        <v>6</v>
      </c>
      <c r="M52" s="197">
        <v>8</v>
      </c>
      <c r="N52" s="99"/>
      <c r="O52" s="100">
        <f t="shared" si="30"/>
        <v>7</v>
      </c>
      <c r="P52" s="197">
        <v>6</v>
      </c>
      <c r="Q52" s="99"/>
      <c r="R52" s="100">
        <f t="shared" si="31"/>
        <v>9</v>
      </c>
      <c r="S52" s="197">
        <v>2</v>
      </c>
      <c r="T52" s="99"/>
      <c r="U52" s="100">
        <f t="shared" si="32"/>
        <v>16</v>
      </c>
      <c r="V52" s="197">
        <v>7</v>
      </c>
      <c r="W52" s="99"/>
      <c r="X52" s="100">
        <f t="shared" si="33"/>
        <v>8</v>
      </c>
      <c r="Y52" s="75">
        <f t="shared" si="36"/>
        <v>54</v>
      </c>
      <c r="Z52" s="76">
        <f t="shared" si="34"/>
        <v>5</v>
      </c>
      <c r="AA52" s="24"/>
      <c r="AB52" s="29"/>
      <c r="AC52" s="35"/>
      <c r="AD52" s="36"/>
      <c r="AE52" s="48"/>
      <c r="AF52" s="48"/>
      <c r="BA52" s="41" t="s">
        <v>25</v>
      </c>
      <c r="BB52" s="38">
        <f t="shared" si="37"/>
        <v>8</v>
      </c>
      <c r="BC52" s="38">
        <f t="shared" si="38"/>
        <v>6</v>
      </c>
      <c r="BD52" s="38">
        <f t="shared" si="39"/>
        <v>7</v>
      </c>
      <c r="BE52" s="38">
        <f t="shared" si="40"/>
        <v>9</v>
      </c>
      <c r="BF52" s="38">
        <f t="shared" si="41"/>
        <v>16</v>
      </c>
      <c r="BG52" s="112">
        <f t="shared" si="35"/>
        <v>8</v>
      </c>
    </row>
    <row r="53" spans="2:59" s="3" customFormat="1" ht="15" customHeight="1" thickBot="1">
      <c r="B53" s="85">
        <v>16</v>
      </c>
      <c r="C53" s="192" t="s">
        <v>93</v>
      </c>
      <c r="D53" s="257" t="s">
        <v>100</v>
      </c>
      <c r="E53" s="193">
        <v>73</v>
      </c>
      <c r="F53" s="193" t="s">
        <v>148</v>
      </c>
      <c r="G53" s="198" t="s">
        <v>20</v>
      </c>
      <c r="H53" s="101"/>
      <c r="I53" s="102">
        <f t="shared" si="28"/>
        <v>0</v>
      </c>
      <c r="J53" s="198">
        <v>7</v>
      </c>
      <c r="K53" s="101"/>
      <c r="L53" s="102">
        <f t="shared" si="29"/>
        <v>8</v>
      </c>
      <c r="M53" s="198">
        <v>7</v>
      </c>
      <c r="N53" s="101"/>
      <c r="O53" s="102">
        <f t="shared" si="30"/>
        <v>8</v>
      </c>
      <c r="P53" s="198" t="s">
        <v>20</v>
      </c>
      <c r="Q53" s="101"/>
      <c r="R53" s="102">
        <f t="shared" si="31"/>
        <v>0</v>
      </c>
      <c r="S53" s="198" t="s">
        <v>20</v>
      </c>
      <c r="T53" s="101"/>
      <c r="U53" s="102">
        <f t="shared" si="32"/>
        <v>0</v>
      </c>
      <c r="V53" s="198">
        <v>3</v>
      </c>
      <c r="W53" s="101"/>
      <c r="X53" s="102">
        <f t="shared" si="33"/>
        <v>14</v>
      </c>
      <c r="Y53" s="56">
        <f t="shared" si="36"/>
        <v>30</v>
      </c>
      <c r="Z53" s="77">
        <f t="shared" si="34"/>
        <v>9</v>
      </c>
      <c r="AA53" s="23">
        <f>+Y52+Y53</f>
        <v>84</v>
      </c>
      <c r="AB53" s="28">
        <f>RANK(AA53,AA$51:AA$63)</f>
        <v>5</v>
      </c>
      <c r="AC53" s="33">
        <f>AA53-SMALL(BB52:BG53,1)-SMALL(BB52:BG53,2)</f>
        <v>84</v>
      </c>
      <c r="AD53" s="34">
        <f>RANK(AC53,AC$51:AC$63)</f>
        <v>5</v>
      </c>
      <c r="AE53" s="48"/>
      <c r="AF53" s="48"/>
      <c r="BA53" s="42"/>
      <c r="BB53" s="40">
        <f t="shared" si="37"/>
        <v>0</v>
      </c>
      <c r="BC53" s="40">
        <f t="shared" si="38"/>
        <v>8</v>
      </c>
      <c r="BD53" s="40">
        <f t="shared" si="39"/>
        <v>8</v>
      </c>
      <c r="BE53" s="40">
        <f t="shared" si="40"/>
        <v>0</v>
      </c>
      <c r="BF53" s="40">
        <f t="shared" si="41"/>
        <v>0</v>
      </c>
      <c r="BG53" s="92">
        <f t="shared" si="35"/>
        <v>14</v>
      </c>
    </row>
    <row r="54" spans="2:59" s="3" customFormat="1" ht="15" customHeight="1">
      <c r="B54" s="84"/>
      <c r="C54" s="78" t="s">
        <v>85</v>
      </c>
      <c r="D54" s="182" t="s">
        <v>73</v>
      </c>
      <c r="E54" s="132">
        <v>90</v>
      </c>
      <c r="F54" s="205" t="s">
        <v>148</v>
      </c>
      <c r="G54" s="197">
        <v>9</v>
      </c>
      <c r="H54" s="14"/>
      <c r="I54" s="15">
        <f t="shared" si="28"/>
        <v>6</v>
      </c>
      <c r="J54" s="197">
        <v>5</v>
      </c>
      <c r="K54" s="14"/>
      <c r="L54" s="15">
        <f t="shared" si="29"/>
        <v>10</v>
      </c>
      <c r="M54" s="197">
        <v>5</v>
      </c>
      <c r="N54" s="14"/>
      <c r="O54" s="15">
        <f t="shared" si="30"/>
        <v>10</v>
      </c>
      <c r="P54" s="197">
        <v>8</v>
      </c>
      <c r="Q54" s="14"/>
      <c r="R54" s="15">
        <f t="shared" si="31"/>
        <v>7</v>
      </c>
      <c r="S54" s="197">
        <v>3</v>
      </c>
      <c r="T54" s="14"/>
      <c r="U54" s="15">
        <f t="shared" si="32"/>
        <v>14</v>
      </c>
      <c r="V54" s="197">
        <v>9</v>
      </c>
      <c r="W54" s="14"/>
      <c r="X54" s="15">
        <f t="shared" si="33"/>
        <v>6</v>
      </c>
      <c r="Y54" s="9">
        <f t="shared" si="36"/>
        <v>53</v>
      </c>
      <c r="Z54" s="76">
        <f t="shared" si="34"/>
        <v>6</v>
      </c>
      <c r="AA54" s="24"/>
      <c r="AB54" s="29"/>
      <c r="AC54" s="35"/>
      <c r="AD54" s="36"/>
      <c r="AE54" s="48"/>
      <c r="AF54" s="48"/>
      <c r="BA54" s="41" t="s">
        <v>26</v>
      </c>
      <c r="BB54" s="38">
        <f t="shared" si="37"/>
        <v>6</v>
      </c>
      <c r="BC54" s="38">
        <f t="shared" si="38"/>
        <v>10</v>
      </c>
      <c r="BD54" s="38">
        <f t="shared" si="39"/>
        <v>10</v>
      </c>
      <c r="BE54" s="38">
        <f t="shared" si="40"/>
        <v>7</v>
      </c>
      <c r="BF54" s="38">
        <f t="shared" si="41"/>
        <v>14</v>
      </c>
      <c r="BG54" s="112">
        <f t="shared" si="35"/>
        <v>6</v>
      </c>
    </row>
    <row r="55" spans="2:59" s="3" customFormat="1" ht="15" customHeight="1" thickBot="1">
      <c r="B55" s="85">
        <v>17</v>
      </c>
      <c r="C55" s="79"/>
      <c r="D55" s="183" t="s">
        <v>74</v>
      </c>
      <c r="E55" s="133">
        <v>78</v>
      </c>
      <c r="F55" s="206" t="s">
        <v>148</v>
      </c>
      <c r="G55" s="198">
        <v>4</v>
      </c>
      <c r="H55" s="16"/>
      <c r="I55" s="98">
        <f t="shared" si="28"/>
        <v>12</v>
      </c>
      <c r="J55" s="198">
        <v>6</v>
      </c>
      <c r="K55" s="16"/>
      <c r="L55" s="98">
        <f t="shared" si="29"/>
        <v>9</v>
      </c>
      <c r="M55" s="198">
        <v>6</v>
      </c>
      <c r="N55" s="16"/>
      <c r="O55" s="98">
        <f t="shared" si="30"/>
        <v>9</v>
      </c>
      <c r="P55" s="198">
        <v>5</v>
      </c>
      <c r="Q55" s="16"/>
      <c r="R55" s="98">
        <f t="shared" si="31"/>
        <v>10</v>
      </c>
      <c r="S55" s="198" t="s">
        <v>20</v>
      </c>
      <c r="T55" s="16"/>
      <c r="U55" s="98">
        <f t="shared" si="32"/>
        <v>0</v>
      </c>
      <c r="V55" s="198">
        <v>8</v>
      </c>
      <c r="W55" s="16"/>
      <c r="X55" s="98">
        <f t="shared" si="33"/>
        <v>7</v>
      </c>
      <c r="Y55" s="9">
        <f t="shared" si="36"/>
        <v>47</v>
      </c>
      <c r="Z55" s="77">
        <f t="shared" si="34"/>
        <v>8</v>
      </c>
      <c r="AA55" s="23">
        <f>+Y54+Y55</f>
        <v>100</v>
      </c>
      <c r="AB55" s="28">
        <f>RANK(AA55,AA$51:AA$63)</f>
        <v>3</v>
      </c>
      <c r="AC55" s="33">
        <f>AA55-SMALL(BB54:BG55,1)-SMALL(BB54:BG55,2)</f>
        <v>94</v>
      </c>
      <c r="AD55" s="34">
        <f>RANK(AC55,AC$51:AC$63)</f>
        <v>3</v>
      </c>
      <c r="AE55" s="48"/>
      <c r="AF55" s="48"/>
      <c r="BA55" s="42"/>
      <c r="BB55" s="40">
        <f t="shared" si="37"/>
        <v>12</v>
      </c>
      <c r="BC55" s="40">
        <f t="shared" si="38"/>
        <v>9</v>
      </c>
      <c r="BD55" s="40">
        <f t="shared" si="39"/>
        <v>9</v>
      </c>
      <c r="BE55" s="40">
        <f t="shared" si="40"/>
        <v>10</v>
      </c>
      <c r="BF55" s="40">
        <f t="shared" si="41"/>
        <v>0</v>
      </c>
      <c r="BG55" s="92">
        <f t="shared" si="35"/>
        <v>7</v>
      </c>
    </row>
    <row r="56" spans="2:59" s="3" customFormat="1" ht="15" customHeight="1">
      <c r="B56" s="84"/>
      <c r="C56" s="73" t="s">
        <v>43</v>
      </c>
      <c r="D56" s="72" t="s">
        <v>45</v>
      </c>
      <c r="E56" s="156">
        <v>80</v>
      </c>
      <c r="F56" s="277" t="s">
        <v>148</v>
      </c>
      <c r="G56" s="197" t="s">
        <v>20</v>
      </c>
      <c r="H56" s="14"/>
      <c r="I56" s="100">
        <f t="shared" si="28"/>
        <v>0</v>
      </c>
      <c r="J56" s="197">
        <v>4</v>
      </c>
      <c r="K56" s="14"/>
      <c r="L56" s="100">
        <f t="shared" si="29"/>
        <v>12</v>
      </c>
      <c r="M56" s="197">
        <v>10</v>
      </c>
      <c r="N56" s="14"/>
      <c r="O56" s="100">
        <f t="shared" si="30"/>
        <v>5</v>
      </c>
      <c r="P56" s="310" t="s">
        <v>20</v>
      </c>
      <c r="Q56" s="311"/>
      <c r="R56" s="100">
        <f t="shared" si="31"/>
        <v>0</v>
      </c>
      <c r="S56" s="310" t="s">
        <v>20</v>
      </c>
      <c r="T56" s="311"/>
      <c r="U56" s="100">
        <f t="shared" si="32"/>
        <v>0</v>
      </c>
      <c r="V56" s="310" t="s">
        <v>20</v>
      </c>
      <c r="W56" s="311"/>
      <c r="X56" s="100">
        <f t="shared" si="33"/>
        <v>0</v>
      </c>
      <c r="Y56" s="75">
        <f t="shared" si="36"/>
        <v>17</v>
      </c>
      <c r="Z56" s="76">
        <f t="shared" si="34"/>
        <v>10</v>
      </c>
      <c r="AA56" s="25"/>
      <c r="AB56" s="29"/>
      <c r="AC56" s="37"/>
      <c r="AD56" s="36"/>
      <c r="AE56" s="48"/>
      <c r="AF56" s="48"/>
      <c r="BA56" s="41" t="s">
        <v>27</v>
      </c>
      <c r="BB56" s="38">
        <f t="shared" si="37"/>
        <v>0</v>
      </c>
      <c r="BC56" s="38">
        <f t="shared" si="38"/>
        <v>12</v>
      </c>
      <c r="BD56" s="38">
        <f t="shared" si="39"/>
        <v>5</v>
      </c>
      <c r="BE56" s="38">
        <f t="shared" si="40"/>
        <v>0</v>
      </c>
      <c r="BF56" s="38">
        <f t="shared" si="41"/>
        <v>0</v>
      </c>
      <c r="BG56" s="112">
        <f t="shared" si="35"/>
        <v>0</v>
      </c>
    </row>
    <row r="57" spans="2:59" s="3" customFormat="1" ht="15" customHeight="1" thickBot="1">
      <c r="B57" s="85">
        <v>18</v>
      </c>
      <c r="C57" s="74" t="s">
        <v>44</v>
      </c>
      <c r="D57" s="130" t="s">
        <v>133</v>
      </c>
      <c r="E57" s="131">
        <v>93</v>
      </c>
      <c r="F57" s="187" t="s">
        <v>148</v>
      </c>
      <c r="G57" s="198">
        <v>8</v>
      </c>
      <c r="H57" s="16"/>
      <c r="I57" s="102">
        <f t="shared" si="28"/>
        <v>7</v>
      </c>
      <c r="J57" s="198">
        <v>8</v>
      </c>
      <c r="K57" s="16"/>
      <c r="L57" s="102">
        <f t="shared" si="29"/>
        <v>7</v>
      </c>
      <c r="M57" s="312" t="s">
        <v>20</v>
      </c>
      <c r="N57" s="313"/>
      <c r="O57" s="102">
        <f t="shared" si="30"/>
        <v>0</v>
      </c>
      <c r="P57" s="312" t="s">
        <v>20</v>
      </c>
      <c r="Q57" s="313"/>
      <c r="R57" s="102">
        <f t="shared" si="31"/>
        <v>0</v>
      </c>
      <c r="S57" s="312" t="s">
        <v>20</v>
      </c>
      <c r="T57" s="313"/>
      <c r="U57" s="102">
        <f t="shared" si="32"/>
        <v>0</v>
      </c>
      <c r="V57" s="312" t="s">
        <v>20</v>
      </c>
      <c r="W57" s="313"/>
      <c r="X57" s="102">
        <f t="shared" si="33"/>
        <v>0</v>
      </c>
      <c r="Y57" s="56">
        <f t="shared" si="36"/>
        <v>14</v>
      </c>
      <c r="Z57" s="77">
        <f t="shared" si="34"/>
        <v>11</v>
      </c>
      <c r="AA57" s="23">
        <f>+Y56+Y57</f>
        <v>31</v>
      </c>
      <c r="AB57" s="28">
        <f>RANK(AA57,AA$51:AA$63)</f>
        <v>6</v>
      </c>
      <c r="AC57" s="33">
        <f>AA57-SMALL(BB56:BG57,1)-SMALL(BB56:BG57,2)</f>
        <v>31</v>
      </c>
      <c r="AD57" s="34">
        <f>RANK(AC57,AC$51:AC$63)</f>
        <v>6</v>
      </c>
      <c r="AE57" s="48"/>
      <c r="AF57" s="48"/>
      <c r="BA57" s="42"/>
      <c r="BB57" s="40">
        <f t="shared" si="37"/>
        <v>7</v>
      </c>
      <c r="BC57" s="40">
        <f t="shared" si="38"/>
        <v>7</v>
      </c>
      <c r="BD57" s="40">
        <f t="shared" si="39"/>
        <v>0</v>
      </c>
      <c r="BE57" s="40">
        <f t="shared" si="40"/>
        <v>0</v>
      </c>
      <c r="BF57" s="40">
        <f t="shared" si="41"/>
        <v>0</v>
      </c>
      <c r="BG57" s="92">
        <f t="shared" si="35"/>
        <v>0</v>
      </c>
    </row>
    <row r="58" spans="2:59" s="3" customFormat="1" ht="15" customHeight="1">
      <c r="B58" s="84"/>
      <c r="C58" s="146" t="s">
        <v>75</v>
      </c>
      <c r="D58" s="151" t="s">
        <v>77</v>
      </c>
      <c r="E58" s="153">
        <v>85</v>
      </c>
      <c r="F58" s="153"/>
      <c r="G58" s="310" t="s">
        <v>20</v>
      </c>
      <c r="H58" s="311"/>
      <c r="I58" s="15">
        <f t="shared" si="28"/>
        <v>0</v>
      </c>
      <c r="J58" s="310" t="s">
        <v>20</v>
      </c>
      <c r="K58" s="311"/>
      <c r="L58" s="15">
        <f t="shared" si="29"/>
        <v>0</v>
      </c>
      <c r="M58" s="310" t="s">
        <v>20</v>
      </c>
      <c r="N58" s="311"/>
      <c r="O58" s="15">
        <f t="shared" si="30"/>
        <v>0</v>
      </c>
      <c r="P58" s="310" t="s">
        <v>20</v>
      </c>
      <c r="Q58" s="311"/>
      <c r="R58" s="15">
        <f t="shared" si="31"/>
        <v>0</v>
      </c>
      <c r="S58" s="310" t="s">
        <v>20</v>
      </c>
      <c r="T58" s="311"/>
      <c r="U58" s="15">
        <f t="shared" si="32"/>
        <v>0</v>
      </c>
      <c r="V58" s="310" t="s">
        <v>20</v>
      </c>
      <c r="W58" s="311"/>
      <c r="X58" s="15">
        <f t="shared" si="33"/>
        <v>0</v>
      </c>
      <c r="Y58" s="9">
        <f t="shared" si="36"/>
        <v>0</v>
      </c>
      <c r="Z58" s="76">
        <f t="shared" si="34"/>
        <v>13</v>
      </c>
      <c r="AA58" s="24"/>
      <c r="AB58" s="29"/>
      <c r="AC58" s="35"/>
      <c r="AD58" s="36"/>
      <c r="AE58" s="48"/>
      <c r="AF58" s="48"/>
      <c r="BA58" s="41" t="s">
        <v>28</v>
      </c>
      <c r="BB58" s="38">
        <f t="shared" si="37"/>
        <v>0</v>
      </c>
      <c r="BC58" s="38">
        <f t="shared" si="38"/>
        <v>0</v>
      </c>
      <c r="BD58" s="38">
        <f t="shared" si="39"/>
        <v>0</v>
      </c>
      <c r="BE58" s="38">
        <f t="shared" si="40"/>
        <v>0</v>
      </c>
      <c r="BF58" s="38">
        <f t="shared" si="41"/>
        <v>0</v>
      </c>
      <c r="BG58" s="112">
        <f t="shared" si="35"/>
        <v>0</v>
      </c>
    </row>
    <row r="59" spans="2:59" s="3" customFormat="1" ht="15" customHeight="1" thickBot="1">
      <c r="B59" s="85">
        <v>19</v>
      </c>
      <c r="C59" s="147" t="s">
        <v>76</v>
      </c>
      <c r="D59" s="152" t="s">
        <v>78</v>
      </c>
      <c r="E59" s="154">
        <v>94</v>
      </c>
      <c r="F59" s="154"/>
      <c r="G59" s="312" t="s">
        <v>20</v>
      </c>
      <c r="H59" s="313"/>
      <c r="I59" s="98">
        <f t="shared" si="28"/>
        <v>0</v>
      </c>
      <c r="J59" s="312" t="s">
        <v>20</v>
      </c>
      <c r="K59" s="313"/>
      <c r="L59" s="98">
        <f t="shared" si="29"/>
        <v>0</v>
      </c>
      <c r="M59" s="312" t="s">
        <v>20</v>
      </c>
      <c r="N59" s="313"/>
      <c r="O59" s="98">
        <f t="shared" si="30"/>
        <v>0</v>
      </c>
      <c r="P59" s="312" t="s">
        <v>20</v>
      </c>
      <c r="Q59" s="313"/>
      <c r="R59" s="98">
        <f t="shared" si="31"/>
        <v>0</v>
      </c>
      <c r="S59" s="312" t="s">
        <v>20</v>
      </c>
      <c r="T59" s="313"/>
      <c r="U59" s="98">
        <f t="shared" si="32"/>
        <v>0</v>
      </c>
      <c r="V59" s="312" t="s">
        <v>20</v>
      </c>
      <c r="W59" s="313"/>
      <c r="X59" s="98">
        <f t="shared" si="33"/>
        <v>0</v>
      </c>
      <c r="Y59" s="9">
        <f t="shared" si="36"/>
        <v>0</v>
      </c>
      <c r="Z59" s="77">
        <f t="shared" si="34"/>
        <v>13</v>
      </c>
      <c r="AA59" s="23">
        <f>+Y58+Y59</f>
        <v>0</v>
      </c>
      <c r="AB59" s="28">
        <f>RANK(AA59,AA$51:AA$63)</f>
        <v>7</v>
      </c>
      <c r="AC59" s="33">
        <f>AA59-SMALL(BB58:BG59,1)-SMALL(BB58:BG59,2)</f>
        <v>0</v>
      </c>
      <c r="AD59" s="34">
        <f>RANK(AC59,AC$51:AC$63)</f>
        <v>7</v>
      </c>
      <c r="AE59" s="48"/>
      <c r="AF59" s="48"/>
      <c r="BA59" s="42"/>
      <c r="BB59" s="40">
        <f t="shared" si="37"/>
        <v>0</v>
      </c>
      <c r="BC59" s="40">
        <f t="shared" si="38"/>
        <v>0</v>
      </c>
      <c r="BD59" s="40">
        <f t="shared" si="39"/>
        <v>0</v>
      </c>
      <c r="BE59" s="40">
        <f t="shared" si="40"/>
        <v>0</v>
      </c>
      <c r="BF59" s="40">
        <f t="shared" si="41"/>
        <v>0</v>
      </c>
      <c r="BG59" s="92">
        <f t="shared" si="35"/>
        <v>0</v>
      </c>
    </row>
    <row r="60" spans="2:59" s="3" customFormat="1" ht="15" customHeight="1">
      <c r="B60" s="88"/>
      <c r="C60" s="78" t="s">
        <v>102</v>
      </c>
      <c r="D60" s="236" t="s">
        <v>103</v>
      </c>
      <c r="E60" s="232">
        <v>62</v>
      </c>
      <c r="F60" s="232" t="s">
        <v>148</v>
      </c>
      <c r="G60" s="197">
        <v>1</v>
      </c>
      <c r="H60" s="14" t="s">
        <v>166</v>
      </c>
      <c r="I60" s="100">
        <f t="shared" si="28"/>
        <v>20</v>
      </c>
      <c r="J60" s="197">
        <v>10</v>
      </c>
      <c r="K60" s="14"/>
      <c r="L60" s="100">
        <f t="shared" si="29"/>
        <v>5</v>
      </c>
      <c r="M60" s="197">
        <v>2</v>
      </c>
      <c r="N60" s="14"/>
      <c r="O60" s="100">
        <f t="shared" si="30"/>
        <v>16</v>
      </c>
      <c r="P60" s="197" t="s">
        <v>20</v>
      </c>
      <c r="Q60" s="14"/>
      <c r="R60" s="15">
        <f>INT(IF((LOOKUP(P60,$AY$6:$AY$20,$AZ$6:$AZ$20)-IF(Q60="sc",5,0))&lt;0,0,(LOOKUP(P60,$AY$6:$AY$20,$AZ$6:$AZ$20)-IF(Q60="sc",5,0)))/IF(Q60="ps",2,1))</f>
        <v>0</v>
      </c>
      <c r="S60" s="197">
        <v>5</v>
      </c>
      <c r="T60" s="14"/>
      <c r="U60" s="15">
        <f>INT(IF((LOOKUP(S60,$AY$6:$AY$20,$AZ$6:$AZ$20)-IF(T60="sc",5,0))&lt;0,0,(LOOKUP(S60,$AY$6:$AY$20,$AZ$6:$AZ$20)-IF(T60="sc",5,0)))/IF(T60="ps",2,1))</f>
        <v>10</v>
      </c>
      <c r="V60" s="197">
        <v>1</v>
      </c>
      <c r="W60" s="14"/>
      <c r="X60" s="15">
        <f>INT(IF((LOOKUP(V60,$AY$6:$AY$20,$AZ$6:$AZ$20)-IF(W60="sc",5,0))&lt;0,0,(LOOKUP(V60,$AY$6:$AY$20,$AZ$6:$AZ$20)-IF(W60="sc",5,0)))/IF(W60="ps",2,1))</f>
        <v>20</v>
      </c>
      <c r="Y60" s="75">
        <f t="shared" si="36"/>
        <v>71</v>
      </c>
      <c r="Z60" s="76">
        <f t="shared" si="34"/>
        <v>4</v>
      </c>
      <c r="AA60" s="22"/>
      <c r="AB60" s="27"/>
      <c r="AC60" s="31"/>
      <c r="AD60" s="32"/>
      <c r="AE60" s="48"/>
      <c r="AF60" s="48"/>
      <c r="BA60" s="41" t="s">
        <v>29</v>
      </c>
      <c r="BB60" s="38">
        <f t="shared" si="37"/>
        <v>20</v>
      </c>
      <c r="BC60" s="38">
        <f t="shared" si="38"/>
        <v>5</v>
      </c>
      <c r="BD60" s="38">
        <f t="shared" si="39"/>
        <v>16</v>
      </c>
      <c r="BE60" s="38">
        <f t="shared" si="40"/>
        <v>0</v>
      </c>
      <c r="BF60" s="38">
        <f t="shared" si="41"/>
        <v>10</v>
      </c>
      <c r="BG60" s="112">
        <f t="shared" si="35"/>
        <v>20</v>
      </c>
    </row>
    <row r="61" spans="2:59" s="3" customFormat="1" ht="15" customHeight="1" thickBot="1">
      <c r="B61" s="85">
        <v>20</v>
      </c>
      <c r="C61" s="79"/>
      <c r="D61" s="291" t="s">
        <v>104</v>
      </c>
      <c r="E61" s="234">
        <v>77</v>
      </c>
      <c r="F61" s="234" t="s">
        <v>148</v>
      </c>
      <c r="G61" s="198">
        <v>2</v>
      </c>
      <c r="H61" s="16"/>
      <c r="I61" s="102">
        <f t="shared" si="28"/>
        <v>16</v>
      </c>
      <c r="J61" s="198">
        <v>2</v>
      </c>
      <c r="K61" s="16"/>
      <c r="L61" s="102">
        <f t="shared" si="29"/>
        <v>16</v>
      </c>
      <c r="M61" s="198">
        <v>11</v>
      </c>
      <c r="N61" s="16"/>
      <c r="O61" s="102">
        <f t="shared" si="30"/>
        <v>4</v>
      </c>
      <c r="P61" s="198">
        <v>4</v>
      </c>
      <c r="Q61" s="16"/>
      <c r="R61" s="98">
        <f>INT(IF((LOOKUP(P61,$AY$6:$AY$20,$AZ$6:$AZ$20)-IF(Q61="sc",5,0))&lt;0,0,(LOOKUP(P61,$AY$6:$AY$20,$AZ$6:$AZ$20)-IF(Q61="sc",5,0)))/IF(Q61="ps",2,1))</f>
        <v>12</v>
      </c>
      <c r="S61" s="198">
        <v>4</v>
      </c>
      <c r="T61" s="16"/>
      <c r="U61" s="98">
        <f>INT(IF((LOOKUP(S61,$AY$6:$AY$20,$AZ$6:$AZ$20)-IF(T61="sc",5,0))&lt;0,0,(LOOKUP(S61,$AY$6:$AY$20,$AZ$6:$AZ$20)-IF(T61="sc",5,0)))/IF(T61="ps",2,1))</f>
        <v>12</v>
      </c>
      <c r="V61" s="198">
        <v>2</v>
      </c>
      <c r="W61" s="16"/>
      <c r="X61" s="98">
        <f>INT(IF((LOOKUP(V61,$AY$6:$AY$20,$AZ$6:$AZ$20)-IF(W61="sc",5,0))&lt;0,0,(LOOKUP(V61,$AY$6:$AY$20,$AZ$6:$AZ$20)-IF(W61="sc",5,0)))/IF(W61="ps",2,1))</f>
        <v>16</v>
      </c>
      <c r="Y61" s="56">
        <f t="shared" si="36"/>
        <v>76</v>
      </c>
      <c r="Z61" s="77">
        <f t="shared" si="34"/>
        <v>3</v>
      </c>
      <c r="AA61" s="23">
        <f>+Y60+Y61</f>
        <v>147</v>
      </c>
      <c r="AB61" s="28">
        <f>RANK(AA61,AA$51:AA$63)</f>
        <v>1</v>
      </c>
      <c r="AC61" s="33">
        <f>AA61-SMALL(BB60:BG61,1)-SMALL(BB60:BG61,2)</f>
        <v>143</v>
      </c>
      <c r="AD61" s="34">
        <f>RANK(AC61,AC$51:AC$63)</f>
        <v>1</v>
      </c>
      <c r="AE61" s="48"/>
      <c r="AF61" s="48"/>
      <c r="BA61" s="42"/>
      <c r="BB61" s="40">
        <f t="shared" si="37"/>
        <v>16</v>
      </c>
      <c r="BC61" s="40">
        <f t="shared" si="38"/>
        <v>16</v>
      </c>
      <c r="BD61" s="40">
        <f t="shared" si="39"/>
        <v>4</v>
      </c>
      <c r="BE61" s="40">
        <f t="shared" si="40"/>
        <v>12</v>
      </c>
      <c r="BF61" s="40">
        <f t="shared" si="41"/>
        <v>12</v>
      </c>
      <c r="BG61" s="92">
        <f t="shared" si="35"/>
        <v>16</v>
      </c>
    </row>
    <row r="62" spans="2:59" s="3" customFormat="1" ht="15" customHeight="1">
      <c r="B62" s="88"/>
      <c r="C62" s="139" t="s">
        <v>114</v>
      </c>
      <c r="D62" s="159" t="s">
        <v>112</v>
      </c>
      <c r="E62" s="161">
        <v>85</v>
      </c>
      <c r="F62" s="161" t="s">
        <v>148</v>
      </c>
      <c r="G62" s="197">
        <v>5</v>
      </c>
      <c r="H62" s="14"/>
      <c r="I62" s="15">
        <f t="shared" si="28"/>
        <v>10</v>
      </c>
      <c r="J62" s="197" t="s">
        <v>20</v>
      </c>
      <c r="K62" s="14"/>
      <c r="L62" s="15">
        <f t="shared" si="29"/>
        <v>0</v>
      </c>
      <c r="M62" s="197">
        <v>1</v>
      </c>
      <c r="N62" s="14" t="s">
        <v>165</v>
      </c>
      <c r="O62" s="15">
        <f t="shared" si="30"/>
        <v>15</v>
      </c>
      <c r="P62" s="197">
        <v>2</v>
      </c>
      <c r="Q62" s="14"/>
      <c r="R62" s="245">
        <f>INT(IF((LOOKUP(P62,$AY$6:$AY$20,$AZ$6:$AZ$20)-IF(Q62="sc",5,0))&lt;0,0,(LOOKUP(P62,$AY$6:$AY$20,$AZ$6:$AZ$20)-IF(Q62="sc",5,0)))/IF(Q62="ps",2,1))</f>
        <v>16</v>
      </c>
      <c r="S62" s="197" t="s">
        <v>20</v>
      </c>
      <c r="T62" s="14"/>
      <c r="U62" s="15">
        <f>INT(IF((LOOKUP(S62,$AY$6:$AY$20,$AZ$6:$AZ$20)-IF(T62="sc",5,0))&lt;0,0,(LOOKUP(S62,$AY$6:$AY$20,$AZ$6:$AZ$20)-IF(T62="sc",5,0)))/IF(T62="ps",2,1))</f>
        <v>0</v>
      </c>
      <c r="V62" s="197">
        <v>5</v>
      </c>
      <c r="W62" s="14"/>
      <c r="X62" s="15">
        <f>INT(IF((LOOKUP(V62,$AY$6:$AY$20,$AZ$6:$AZ$20)-IF(W62="sc",5,0))&lt;0,0,(LOOKUP(V62,$AY$6:$AY$20,$AZ$6:$AZ$20)-IF(W62="sc",5,0)))/IF(W62="ps",2,1))</f>
        <v>10</v>
      </c>
      <c r="Y62" s="75">
        <f t="shared" si="36"/>
        <v>51</v>
      </c>
      <c r="Z62" s="76">
        <f t="shared" si="34"/>
        <v>7</v>
      </c>
      <c r="AA62" s="22"/>
      <c r="AB62" s="27"/>
      <c r="AC62" s="31"/>
      <c r="AD62" s="32"/>
      <c r="AE62" s="48"/>
      <c r="AF62" s="48"/>
      <c r="BA62" s="41" t="s">
        <v>30</v>
      </c>
      <c r="BB62" s="38">
        <f t="shared" si="37"/>
        <v>10</v>
      </c>
      <c r="BC62" s="38">
        <f t="shared" si="38"/>
        <v>0</v>
      </c>
      <c r="BD62" s="38">
        <f t="shared" si="39"/>
        <v>15</v>
      </c>
      <c r="BE62" s="38">
        <f t="shared" si="40"/>
        <v>16</v>
      </c>
      <c r="BF62" s="38">
        <f t="shared" si="41"/>
        <v>0</v>
      </c>
      <c r="BG62" s="112">
        <f t="shared" si="35"/>
        <v>10</v>
      </c>
    </row>
    <row r="63" spans="2:59" s="3" customFormat="1" ht="15" customHeight="1" thickBot="1">
      <c r="B63" s="85">
        <v>21</v>
      </c>
      <c r="C63" s="138"/>
      <c r="D63" s="160" t="s">
        <v>113</v>
      </c>
      <c r="E63" s="209">
        <v>70</v>
      </c>
      <c r="F63" s="209" t="s">
        <v>148</v>
      </c>
      <c r="G63" s="198">
        <v>6</v>
      </c>
      <c r="H63" s="16"/>
      <c r="I63" s="98">
        <f t="shared" si="28"/>
        <v>9</v>
      </c>
      <c r="J63" s="198">
        <v>3</v>
      </c>
      <c r="K63" s="16" t="s">
        <v>166</v>
      </c>
      <c r="L63" s="98">
        <f t="shared" si="29"/>
        <v>14</v>
      </c>
      <c r="M63" s="198">
        <v>3</v>
      </c>
      <c r="N63" s="16"/>
      <c r="O63" s="98">
        <f t="shared" si="30"/>
        <v>14</v>
      </c>
      <c r="P63" s="198">
        <v>1</v>
      </c>
      <c r="Q63" s="16" t="s">
        <v>166</v>
      </c>
      <c r="R63" s="246">
        <f>INT(IF((LOOKUP(P63,$AY$6:$AY$20,$AZ$6:$AZ$20)-IF(Q63="sc",5,0))&lt;0,0,(LOOKUP(P63,$AY$6:$AY$20,$AZ$6:$AZ$20)-IF(Q63="sc",5,0)))/IF(Q63="ps",2,1))</f>
        <v>20</v>
      </c>
      <c r="S63" s="198">
        <v>1</v>
      </c>
      <c r="T63" s="16" t="s">
        <v>166</v>
      </c>
      <c r="U63" s="98">
        <f>INT(IF((LOOKUP(S63,$AY$6:$AY$20,$AZ$6:$AZ$20)-IF(T63="sc",5,0))&lt;0,0,(LOOKUP(S63,$AY$6:$AY$20,$AZ$6:$AZ$20)-IF(T63="sc",5,0)))/IF(T63="ps",2,1))</f>
        <v>20</v>
      </c>
      <c r="V63" s="198">
        <v>4</v>
      </c>
      <c r="W63" s="16" t="s">
        <v>166</v>
      </c>
      <c r="X63" s="98">
        <f>INT(IF((LOOKUP(V63,$AY$6:$AY$20,$AZ$6:$AZ$20)-IF(W63="sc",5,0))&lt;0,0,(LOOKUP(V63,$AY$6:$AY$20,$AZ$6:$AZ$20)-IF(W63="sc",5,0)))/IF(W63="ps",2,1))</f>
        <v>12</v>
      </c>
      <c r="Y63" s="56">
        <f t="shared" si="36"/>
        <v>89</v>
      </c>
      <c r="Z63" s="77">
        <f t="shared" si="34"/>
        <v>1</v>
      </c>
      <c r="AA63" s="23">
        <f>+Y62+Y63</f>
        <v>140</v>
      </c>
      <c r="AB63" s="28">
        <f>RANK(AA63,AA$51:AA$63)</f>
        <v>2</v>
      </c>
      <c r="AC63" s="33">
        <f>AA63-SMALL(BB62:BG63,1)-SMALL(BB62:BG63,2)</f>
        <v>140</v>
      </c>
      <c r="AD63" s="34">
        <f>RANK(AC63,AC$51:AC$63)</f>
        <v>2</v>
      </c>
      <c r="AE63" s="48"/>
      <c r="AF63" s="48"/>
      <c r="BA63" s="113"/>
      <c r="BB63" s="40">
        <f t="shared" si="37"/>
        <v>9</v>
      </c>
      <c r="BC63" s="40">
        <f t="shared" si="38"/>
        <v>14</v>
      </c>
      <c r="BD63" s="40">
        <f t="shared" si="39"/>
        <v>14</v>
      </c>
      <c r="BE63" s="40">
        <f t="shared" si="40"/>
        <v>20</v>
      </c>
      <c r="BF63" s="40">
        <f t="shared" si="41"/>
        <v>20</v>
      </c>
      <c r="BG63" s="92">
        <f t="shared" si="35"/>
        <v>12</v>
      </c>
    </row>
    <row r="64" spans="2:28" s="4" customFormat="1" ht="15.75" customHeight="1" thickBot="1">
      <c r="B64" s="3"/>
      <c r="C64" s="3"/>
      <c r="D64" s="3"/>
      <c r="E64" s="52"/>
      <c r="F64" s="52"/>
      <c r="G64" s="30"/>
      <c r="H64" s="165" t="s">
        <v>16</v>
      </c>
      <c r="I64" s="166"/>
      <c r="J64" s="166"/>
      <c r="K64" s="50"/>
      <c r="L64" s="50"/>
      <c r="M64" s="165" t="s">
        <v>86</v>
      </c>
      <c r="N64" s="30"/>
      <c r="O64" s="30"/>
      <c r="P64" s="30"/>
      <c r="Q64" s="30"/>
      <c r="R64" s="165" t="s">
        <v>89</v>
      </c>
      <c r="S64" s="165"/>
      <c r="T64" s="30"/>
      <c r="U64" s="177"/>
      <c r="V64" s="165" t="s">
        <v>159</v>
      </c>
      <c r="W64" s="30"/>
      <c r="X64" s="30"/>
      <c r="Y64" s="3"/>
      <c r="Z64" s="3"/>
      <c r="AA64" s="3"/>
      <c r="AB64" s="3"/>
    </row>
    <row r="65" spans="2:28" s="3" customFormat="1" ht="12.75">
      <c r="B65" s="4"/>
      <c r="C65" s="4"/>
      <c r="D65" s="96" t="s">
        <v>60</v>
      </c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6"/>
      <c r="AB65" s="71"/>
    </row>
    <row r="66" spans="3:28" s="3" customFormat="1" ht="13.5" thickBot="1">
      <c r="C66" s="4"/>
      <c r="D66" s="97"/>
      <c r="E66" s="107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9"/>
      <c r="AB66" s="71"/>
    </row>
    <row r="67" spans="4:28" s="3" customFormat="1" ht="13.5" thickBot="1">
      <c r="D67" s="65"/>
      <c r="AA67" s="10"/>
      <c r="AB67" s="10"/>
    </row>
    <row r="68" spans="2:32" s="3" customFormat="1" ht="15" customHeight="1" thickBot="1">
      <c r="B68" s="81"/>
      <c r="C68" s="57"/>
      <c r="D68" s="57"/>
      <c r="E68" s="57"/>
      <c r="F68" s="58"/>
      <c r="G68" s="6"/>
      <c r="H68" s="6"/>
      <c r="I68" s="7"/>
      <c r="J68" s="7" t="s">
        <v>0</v>
      </c>
      <c r="K68" s="7"/>
      <c r="L68" s="7" t="s">
        <v>1</v>
      </c>
      <c r="M68" s="7"/>
      <c r="N68" s="7" t="s">
        <v>2</v>
      </c>
      <c r="O68" s="7"/>
      <c r="P68" s="7" t="s">
        <v>13</v>
      </c>
      <c r="Q68" s="7"/>
      <c r="R68" s="7" t="s">
        <v>2</v>
      </c>
      <c r="S68" s="7"/>
      <c r="T68" s="7" t="s">
        <v>3</v>
      </c>
      <c r="U68" s="7"/>
      <c r="V68" s="7"/>
      <c r="W68" s="7"/>
      <c r="X68" s="8"/>
      <c r="Y68" s="21"/>
      <c r="Z68" s="21"/>
      <c r="AA68" s="47"/>
      <c r="AB68" s="47"/>
      <c r="AC68" s="48"/>
      <c r="AD68" s="48"/>
      <c r="AE68" s="48"/>
      <c r="AF68" s="48"/>
    </row>
    <row r="69" spans="2:32" s="3" customFormat="1" ht="15" customHeight="1" thickBot="1">
      <c r="B69" s="82"/>
      <c r="C69" s="80" t="s">
        <v>70</v>
      </c>
      <c r="D69" s="59"/>
      <c r="E69" s="266"/>
      <c r="F69" s="60"/>
      <c r="G69" s="300" t="s">
        <v>155</v>
      </c>
      <c r="H69" s="300"/>
      <c r="I69" s="301">
        <v>0.6666666666666666</v>
      </c>
      <c r="J69" s="305" t="s">
        <v>156</v>
      </c>
      <c r="K69" s="306"/>
      <c r="L69" s="307">
        <v>0.625</v>
      </c>
      <c r="M69" s="305" t="s">
        <v>157</v>
      </c>
      <c r="N69" s="321"/>
      <c r="O69" s="322" t="s">
        <v>163</v>
      </c>
      <c r="P69" s="321" t="s">
        <v>161</v>
      </c>
      <c r="Q69" s="321"/>
      <c r="R69" s="326">
        <v>0.7430555555555555</v>
      </c>
      <c r="S69" s="300" t="s">
        <v>158</v>
      </c>
      <c r="T69" s="300"/>
      <c r="U69" s="326">
        <v>0.7013888888888888</v>
      </c>
      <c r="V69" s="290" t="s">
        <v>174</v>
      </c>
      <c r="W69" s="220"/>
      <c r="X69" s="235">
        <v>0.6736111111111112</v>
      </c>
      <c r="Y69" s="333" t="s">
        <v>37</v>
      </c>
      <c r="Z69" s="334"/>
      <c r="AA69" s="63"/>
      <c r="AB69" s="55" t="s">
        <v>34</v>
      </c>
      <c r="AC69" s="6"/>
      <c r="AD69" s="54"/>
      <c r="AE69" s="48"/>
      <c r="AF69" s="48"/>
    </row>
    <row r="70" spans="2:32" s="3" customFormat="1" ht="15" customHeight="1" thickBot="1">
      <c r="B70" s="83"/>
      <c r="C70" s="61"/>
      <c r="D70" s="61"/>
      <c r="E70" s="61"/>
      <c r="F70" s="62"/>
      <c r="G70" s="302" t="s">
        <v>151</v>
      </c>
      <c r="H70" s="303"/>
      <c r="I70" s="304"/>
      <c r="J70" s="308" t="s">
        <v>164</v>
      </c>
      <c r="K70" s="308"/>
      <c r="L70" s="309"/>
      <c r="M70" s="323" t="s">
        <v>153</v>
      </c>
      <c r="N70" s="324"/>
      <c r="O70" s="325"/>
      <c r="P70" s="308" t="s">
        <v>153</v>
      </c>
      <c r="Q70" s="308"/>
      <c r="R70" s="327"/>
      <c r="S70" s="323" t="s">
        <v>152</v>
      </c>
      <c r="T70" s="308"/>
      <c r="U70" s="327"/>
      <c r="V70" s="49" t="s">
        <v>154</v>
      </c>
      <c r="W70" s="49"/>
      <c r="X70" s="225"/>
      <c r="Y70" s="335" t="s">
        <v>38</v>
      </c>
      <c r="Z70" s="336"/>
      <c r="AA70" s="337" t="s">
        <v>33</v>
      </c>
      <c r="AB70" s="338"/>
      <c r="AC70" s="339" t="s">
        <v>35</v>
      </c>
      <c r="AD70" s="338"/>
      <c r="AE70" s="48"/>
      <c r="AF70" s="48"/>
    </row>
    <row r="71" spans="2:32" s="3" customFormat="1" ht="15" customHeight="1" thickBot="1">
      <c r="B71" s="227" t="s">
        <v>49</v>
      </c>
      <c r="C71" s="201" t="s">
        <v>8</v>
      </c>
      <c r="D71" s="7" t="s">
        <v>4</v>
      </c>
      <c r="E71" s="17" t="s">
        <v>14</v>
      </c>
      <c r="F71" s="267" t="s">
        <v>143</v>
      </c>
      <c r="G71" s="169" t="s">
        <v>5</v>
      </c>
      <c r="H71" s="170" t="s">
        <v>15</v>
      </c>
      <c r="I71" s="171" t="s">
        <v>7</v>
      </c>
      <c r="J71" s="11" t="s">
        <v>5</v>
      </c>
      <c r="K71" s="12" t="s">
        <v>15</v>
      </c>
      <c r="L71" s="13" t="s">
        <v>7</v>
      </c>
      <c r="M71" s="19" t="s">
        <v>5</v>
      </c>
      <c r="N71" s="12" t="s">
        <v>15</v>
      </c>
      <c r="O71" s="13" t="s">
        <v>7</v>
      </c>
      <c r="P71" s="11" t="s">
        <v>5</v>
      </c>
      <c r="Q71" s="12" t="s">
        <v>15</v>
      </c>
      <c r="R71" s="13" t="s">
        <v>7</v>
      </c>
      <c r="S71" s="19" t="s">
        <v>5</v>
      </c>
      <c r="T71" s="12" t="s">
        <v>15</v>
      </c>
      <c r="U71" s="13" t="s">
        <v>7</v>
      </c>
      <c r="V71" s="11" t="s">
        <v>5</v>
      </c>
      <c r="W71" s="12" t="s">
        <v>15</v>
      </c>
      <c r="X71" s="13" t="s">
        <v>7</v>
      </c>
      <c r="Y71" s="64" t="s">
        <v>12</v>
      </c>
      <c r="Z71" s="70" t="s">
        <v>36</v>
      </c>
      <c r="AA71" s="18" t="s">
        <v>12</v>
      </c>
      <c r="AB71" s="26" t="s">
        <v>36</v>
      </c>
      <c r="AC71" s="18" t="s">
        <v>12</v>
      </c>
      <c r="AD71" s="26" t="s">
        <v>36</v>
      </c>
      <c r="AE71" s="48"/>
      <c r="AF71" s="48"/>
    </row>
    <row r="72" spans="2:59" s="3" customFormat="1" ht="15" customHeight="1">
      <c r="B72" s="88"/>
      <c r="C72" s="158" t="s">
        <v>97</v>
      </c>
      <c r="D72" s="159" t="s">
        <v>80</v>
      </c>
      <c r="E72" s="161">
        <v>88</v>
      </c>
      <c r="F72" s="161" t="s">
        <v>148</v>
      </c>
      <c r="G72" s="197">
        <v>12</v>
      </c>
      <c r="H72" s="14"/>
      <c r="I72" s="15">
        <f aca="true" t="shared" si="42" ref="I72:I85">INT(IF((LOOKUP(G72,$AY$6:$AY$20,$AZ$6:$AZ$20)-IF(H72="sc",5,0))&lt;0,0,(LOOKUP(G72,$AY$6:$AY$20,$AZ$6:$AZ$20)-IF(H72="sc",5,0)))/IF(H72="ps",2,1))</f>
        <v>3</v>
      </c>
      <c r="J72" s="197">
        <v>2</v>
      </c>
      <c r="K72" s="14" t="s">
        <v>166</v>
      </c>
      <c r="L72" s="15">
        <f aca="true" t="shared" si="43" ref="L72:L85">INT(IF((LOOKUP(J72,$AY$6:$AY$20,$AZ$6:$AZ$20)-IF(K72="sc",5,0))&lt;0,0,(LOOKUP(J72,$AY$6:$AY$20,$AZ$6:$AZ$20)-IF(K72="sc",5,0)))/IF(K72="ps",2,1))</f>
        <v>16</v>
      </c>
      <c r="M72" s="197">
        <v>13</v>
      </c>
      <c r="N72" s="14"/>
      <c r="O72" s="15">
        <f aca="true" t="shared" si="44" ref="O72:O85">INT(IF((LOOKUP(M72,$AY$6:$AY$20,$AZ$6:$AZ$20)-IF(N72="sc",5,0))&lt;0,0,(LOOKUP(M72,$AY$6:$AY$20,$AZ$6:$AZ$20)-IF(N72="sc",5,0)))/IF(N72="ps",2,1))</f>
        <v>2</v>
      </c>
      <c r="P72" s="197">
        <v>10</v>
      </c>
      <c r="Q72" s="14"/>
      <c r="R72" s="15">
        <f aca="true" t="shared" si="45" ref="R72:R81">INT(IF((LOOKUP(P72,$AY$6:$AY$20,$AZ$6:$AZ$20)-IF(Q72="sc",5,0))&lt;0,0,(LOOKUP(P72,$AY$6:$AY$20,$AZ$6:$AZ$20)-IF(Q72="sc",5,0)))/IF(Q72="ps",2,1))</f>
        <v>5</v>
      </c>
      <c r="S72" s="197">
        <v>7</v>
      </c>
      <c r="T72" s="14"/>
      <c r="U72" s="15">
        <f aca="true" t="shared" si="46" ref="U72:U81">INT(IF((LOOKUP(S72,$AY$6:$AY$20,$AZ$6:$AZ$20)-IF(T72="sc",5,0))&lt;0,0,(LOOKUP(S72,$AY$6:$AY$20,$AZ$6:$AZ$20)-IF(T72="sc",5,0)))/IF(T72="ps",2,1))</f>
        <v>8</v>
      </c>
      <c r="V72" s="197">
        <v>4</v>
      </c>
      <c r="W72" s="14"/>
      <c r="X72" s="15">
        <f aca="true" t="shared" si="47" ref="X72:X81">INT(IF((LOOKUP(V72,$AY$6:$AY$20,$AZ$6:$AZ$20)-IF(W72="sc",5,0))&lt;0,0,(LOOKUP(V72,$AY$6:$AY$20,$AZ$6:$AZ$20)-IF(W72="sc",5,0)))/IF(W72="ps",2,1))</f>
        <v>12</v>
      </c>
      <c r="Y72" s="9">
        <f>+I72+L72+O72+R72+U72+X72</f>
        <v>46</v>
      </c>
      <c r="Z72" s="76">
        <f aca="true" t="shared" si="48" ref="Z72:Z85">RANK(Y72,Y$72:Y$85)</f>
        <v>9</v>
      </c>
      <c r="AA72" s="22"/>
      <c r="AB72" s="27"/>
      <c r="AC72" s="31"/>
      <c r="AD72" s="32"/>
      <c r="AE72" s="48"/>
      <c r="AF72" s="48"/>
      <c r="BA72" s="41" t="s">
        <v>24</v>
      </c>
      <c r="BB72" s="38">
        <f>IF($AC$1&gt;0,I72," ")</f>
        <v>3</v>
      </c>
      <c r="BC72" s="38">
        <f>IF($AC$1&gt;1,L72," ")</f>
        <v>16</v>
      </c>
      <c r="BD72" s="38">
        <f>IF($AC$1&gt;2,O72," ")</f>
        <v>2</v>
      </c>
      <c r="BE72" s="38">
        <f>IF($AC$1&gt;3,R72," ")</f>
        <v>5</v>
      </c>
      <c r="BF72" s="38">
        <f>IF($AC$1&gt;4,U72," ")</f>
        <v>8</v>
      </c>
      <c r="BG72" s="112">
        <f aca="true" t="shared" si="49" ref="BG72:BG85">IF($AC$1&gt;5,X72," ")</f>
        <v>12</v>
      </c>
    </row>
    <row r="73" spans="2:59" s="3" customFormat="1" ht="15" customHeight="1" thickBot="1">
      <c r="B73" s="85">
        <v>22</v>
      </c>
      <c r="C73" s="150"/>
      <c r="D73" s="160" t="s">
        <v>81</v>
      </c>
      <c r="E73" s="164">
        <v>70</v>
      </c>
      <c r="F73" s="164" t="s">
        <v>148</v>
      </c>
      <c r="G73" s="198">
        <v>5</v>
      </c>
      <c r="H73" s="16"/>
      <c r="I73" s="98">
        <f t="shared" si="42"/>
        <v>10</v>
      </c>
      <c r="J73" s="198">
        <v>7</v>
      </c>
      <c r="K73" s="16"/>
      <c r="L73" s="98">
        <f t="shared" si="43"/>
        <v>8</v>
      </c>
      <c r="M73" s="198">
        <v>2</v>
      </c>
      <c r="N73" s="16" t="s">
        <v>166</v>
      </c>
      <c r="O73" s="98">
        <f t="shared" si="44"/>
        <v>16</v>
      </c>
      <c r="P73" s="198">
        <v>7</v>
      </c>
      <c r="Q73" s="16"/>
      <c r="R73" s="98">
        <f t="shared" si="45"/>
        <v>8</v>
      </c>
      <c r="S73" s="198">
        <v>2</v>
      </c>
      <c r="T73" s="16" t="s">
        <v>166</v>
      </c>
      <c r="U73" s="98">
        <f t="shared" si="46"/>
        <v>16</v>
      </c>
      <c r="V73" s="198">
        <v>12</v>
      </c>
      <c r="W73" s="16"/>
      <c r="X73" s="98">
        <f t="shared" si="47"/>
        <v>3</v>
      </c>
      <c r="Y73" s="9">
        <f aca="true" t="shared" si="50" ref="Y73:Y85">+I73+L73+O73+R73+U73+X73</f>
        <v>61</v>
      </c>
      <c r="Z73" s="77">
        <f t="shared" si="48"/>
        <v>3</v>
      </c>
      <c r="AA73" s="23">
        <f>+Y72+Y73</f>
        <v>107</v>
      </c>
      <c r="AB73" s="28">
        <f>RANK(AA73,AA$73:AA$85)</f>
        <v>3</v>
      </c>
      <c r="AC73" s="33">
        <f>AA73-SMALL(BB72:BG73,1)-SMALL(BB72:BG73,2)</f>
        <v>102</v>
      </c>
      <c r="AD73" s="34">
        <f>RANK(AC73,AC$73:AC$85)</f>
        <v>4</v>
      </c>
      <c r="AE73" s="48"/>
      <c r="AF73" s="48"/>
      <c r="BA73" s="42"/>
      <c r="BB73" s="40">
        <f aca="true" t="shared" si="51" ref="BB73:BB85">IF($AC$1&gt;0,I73," ")</f>
        <v>10</v>
      </c>
      <c r="BC73" s="40">
        <f aca="true" t="shared" si="52" ref="BC73:BC85">IF($AC$1&gt;1,L73," ")</f>
        <v>8</v>
      </c>
      <c r="BD73" s="40">
        <f aca="true" t="shared" si="53" ref="BD73:BD85">IF($AC$1&gt;2,O73," ")</f>
        <v>16</v>
      </c>
      <c r="BE73" s="40">
        <f aca="true" t="shared" si="54" ref="BE73:BE85">IF($AC$1&gt;3,R73," ")</f>
        <v>8</v>
      </c>
      <c r="BF73" s="40">
        <f aca="true" t="shared" si="55" ref="BF73:BF85">IF($AC$1&gt;4,U73," ")</f>
        <v>16</v>
      </c>
      <c r="BG73" s="92">
        <f t="shared" si="49"/>
        <v>3</v>
      </c>
    </row>
    <row r="74" spans="2:59" s="3" customFormat="1" ht="15" customHeight="1">
      <c r="B74" s="88"/>
      <c r="C74" s="249" t="s">
        <v>94</v>
      </c>
      <c r="D74" s="226" t="s">
        <v>95</v>
      </c>
      <c r="E74" s="194">
        <v>72</v>
      </c>
      <c r="F74" s="278" t="s">
        <v>148</v>
      </c>
      <c r="G74" s="197">
        <v>1</v>
      </c>
      <c r="H74" s="99"/>
      <c r="I74" s="100">
        <f t="shared" si="42"/>
        <v>20</v>
      </c>
      <c r="J74" s="197">
        <v>1</v>
      </c>
      <c r="K74" s="99"/>
      <c r="L74" s="100">
        <f t="shared" si="43"/>
        <v>20</v>
      </c>
      <c r="M74" s="197">
        <v>7</v>
      </c>
      <c r="N74" s="99"/>
      <c r="O74" s="100">
        <f t="shared" si="44"/>
        <v>8</v>
      </c>
      <c r="P74" s="197">
        <v>6</v>
      </c>
      <c r="Q74" s="99"/>
      <c r="R74" s="100">
        <f t="shared" si="45"/>
        <v>9</v>
      </c>
      <c r="S74" s="197">
        <v>3</v>
      </c>
      <c r="T74" s="99"/>
      <c r="U74" s="100">
        <f t="shared" si="46"/>
        <v>14</v>
      </c>
      <c r="V74" s="197">
        <v>7</v>
      </c>
      <c r="W74" s="99"/>
      <c r="X74" s="100">
        <f t="shared" si="47"/>
        <v>8</v>
      </c>
      <c r="Y74" s="75">
        <f t="shared" si="50"/>
        <v>79</v>
      </c>
      <c r="Z74" s="76">
        <f t="shared" si="48"/>
        <v>2</v>
      </c>
      <c r="AA74" s="24"/>
      <c r="AB74" s="29"/>
      <c r="AC74" s="35"/>
      <c r="AD74" s="36"/>
      <c r="AE74" s="48"/>
      <c r="AF74" s="48"/>
      <c r="BA74" s="41" t="s">
        <v>25</v>
      </c>
      <c r="BB74" s="38">
        <f t="shared" si="51"/>
        <v>20</v>
      </c>
      <c r="BC74" s="38">
        <f t="shared" si="52"/>
        <v>20</v>
      </c>
      <c r="BD74" s="38">
        <f t="shared" si="53"/>
        <v>8</v>
      </c>
      <c r="BE74" s="38">
        <f t="shared" si="54"/>
        <v>9</v>
      </c>
      <c r="BF74" s="38">
        <f t="shared" si="55"/>
        <v>14</v>
      </c>
      <c r="BG74" s="112">
        <f t="shared" si="49"/>
        <v>8</v>
      </c>
    </row>
    <row r="75" spans="2:59" s="3" customFormat="1" ht="15" customHeight="1" thickBot="1">
      <c r="B75" s="85">
        <v>23</v>
      </c>
      <c r="C75" s="79"/>
      <c r="D75" s="195" t="s">
        <v>96</v>
      </c>
      <c r="E75" s="196">
        <v>84</v>
      </c>
      <c r="F75" s="279" t="s">
        <v>148</v>
      </c>
      <c r="G75" s="198">
        <v>10</v>
      </c>
      <c r="H75" s="101"/>
      <c r="I75" s="102">
        <f t="shared" si="42"/>
        <v>5</v>
      </c>
      <c r="J75" s="198">
        <v>9</v>
      </c>
      <c r="K75" s="101"/>
      <c r="L75" s="102">
        <f t="shared" si="43"/>
        <v>6</v>
      </c>
      <c r="M75" s="198">
        <v>12</v>
      </c>
      <c r="N75" s="101"/>
      <c r="O75" s="102">
        <f t="shared" si="44"/>
        <v>3</v>
      </c>
      <c r="P75" s="198">
        <v>8</v>
      </c>
      <c r="Q75" s="101"/>
      <c r="R75" s="102">
        <f t="shared" si="45"/>
        <v>7</v>
      </c>
      <c r="S75" s="198">
        <v>10</v>
      </c>
      <c r="T75" s="101"/>
      <c r="U75" s="102">
        <f t="shared" si="46"/>
        <v>5</v>
      </c>
      <c r="V75" s="198">
        <v>3</v>
      </c>
      <c r="W75" s="101"/>
      <c r="X75" s="102">
        <f t="shared" si="47"/>
        <v>14</v>
      </c>
      <c r="Y75" s="56">
        <f t="shared" si="50"/>
        <v>40</v>
      </c>
      <c r="Z75" s="77">
        <f t="shared" si="48"/>
        <v>10</v>
      </c>
      <c r="AA75" s="23">
        <f>+Y74+Y75</f>
        <v>119</v>
      </c>
      <c r="AB75" s="28">
        <f>RANK(AA75,AA$73:AA$85)</f>
        <v>1</v>
      </c>
      <c r="AC75" s="33">
        <f>AA75-SMALL(BB74:BG75,1)-SMALL(BB74:BG75,2)</f>
        <v>111</v>
      </c>
      <c r="AD75" s="34">
        <v>2</v>
      </c>
      <c r="AE75" s="48"/>
      <c r="AF75" s="48"/>
      <c r="BA75" s="42"/>
      <c r="BB75" s="40">
        <f t="shared" si="51"/>
        <v>5</v>
      </c>
      <c r="BC75" s="40">
        <f t="shared" si="52"/>
        <v>6</v>
      </c>
      <c r="BD75" s="40">
        <f t="shared" si="53"/>
        <v>3</v>
      </c>
      <c r="BE75" s="40">
        <f t="shared" si="54"/>
        <v>7</v>
      </c>
      <c r="BF75" s="40">
        <f t="shared" si="55"/>
        <v>5</v>
      </c>
      <c r="BG75" s="92">
        <f t="shared" si="49"/>
        <v>14</v>
      </c>
    </row>
    <row r="76" spans="2:59" s="3" customFormat="1" ht="15" customHeight="1">
      <c r="B76" s="144"/>
      <c r="C76" s="158" t="s">
        <v>83</v>
      </c>
      <c r="D76" s="251" t="s">
        <v>84</v>
      </c>
      <c r="E76" s="162">
        <v>80</v>
      </c>
      <c r="F76" s="280" t="s">
        <v>148</v>
      </c>
      <c r="G76" s="197">
        <v>8</v>
      </c>
      <c r="H76" s="14"/>
      <c r="I76" s="15">
        <f t="shared" si="42"/>
        <v>7</v>
      </c>
      <c r="J76" s="197">
        <v>10</v>
      </c>
      <c r="K76" s="14"/>
      <c r="L76" s="15">
        <f t="shared" si="43"/>
        <v>5</v>
      </c>
      <c r="M76" s="197">
        <v>10</v>
      </c>
      <c r="N76" s="14"/>
      <c r="O76" s="15">
        <f t="shared" si="44"/>
        <v>5</v>
      </c>
      <c r="P76" s="197">
        <v>4</v>
      </c>
      <c r="Q76" s="14"/>
      <c r="R76" s="15">
        <f t="shared" si="45"/>
        <v>12</v>
      </c>
      <c r="S76" s="197">
        <v>9</v>
      </c>
      <c r="T76" s="14"/>
      <c r="U76" s="15">
        <f t="shared" si="46"/>
        <v>6</v>
      </c>
      <c r="V76" s="197">
        <v>2</v>
      </c>
      <c r="W76" s="14"/>
      <c r="X76" s="15">
        <f t="shared" si="47"/>
        <v>16</v>
      </c>
      <c r="Y76" s="9">
        <f t="shared" si="50"/>
        <v>51</v>
      </c>
      <c r="Z76" s="76">
        <f t="shared" si="48"/>
        <v>5</v>
      </c>
      <c r="AA76" s="24"/>
      <c r="AB76" s="29"/>
      <c r="AC76" s="35"/>
      <c r="AD76" s="36"/>
      <c r="AE76" s="48"/>
      <c r="AF76" s="48"/>
      <c r="BA76" s="41" t="s">
        <v>26</v>
      </c>
      <c r="BB76" s="38">
        <f t="shared" si="51"/>
        <v>7</v>
      </c>
      <c r="BC76" s="38">
        <f t="shared" si="52"/>
        <v>5</v>
      </c>
      <c r="BD76" s="38">
        <f t="shared" si="53"/>
        <v>5</v>
      </c>
      <c r="BE76" s="38">
        <f t="shared" si="54"/>
        <v>12</v>
      </c>
      <c r="BF76" s="38">
        <f t="shared" si="55"/>
        <v>6</v>
      </c>
      <c r="BG76" s="112">
        <f t="shared" si="49"/>
        <v>16</v>
      </c>
    </row>
    <row r="77" spans="2:59" s="3" customFormat="1" ht="15" customHeight="1" thickBot="1">
      <c r="B77" s="145">
        <v>24</v>
      </c>
      <c r="C77" s="155"/>
      <c r="D77" s="252" t="s">
        <v>149</v>
      </c>
      <c r="E77" s="163">
        <v>76</v>
      </c>
      <c r="F77" s="150" t="s">
        <v>148</v>
      </c>
      <c r="G77" s="198">
        <v>14</v>
      </c>
      <c r="H77" s="16"/>
      <c r="I77" s="98">
        <f t="shared" si="42"/>
        <v>1</v>
      </c>
      <c r="J77" s="198">
        <v>5</v>
      </c>
      <c r="K77" s="16"/>
      <c r="L77" s="98">
        <f t="shared" si="43"/>
        <v>10</v>
      </c>
      <c r="M77" s="198">
        <v>14</v>
      </c>
      <c r="N77" s="16"/>
      <c r="O77" s="98">
        <f t="shared" si="44"/>
        <v>1</v>
      </c>
      <c r="P77" s="198">
        <v>3</v>
      </c>
      <c r="Q77" s="16"/>
      <c r="R77" s="98">
        <f t="shared" si="45"/>
        <v>14</v>
      </c>
      <c r="S77" s="198">
        <v>11</v>
      </c>
      <c r="T77" s="16"/>
      <c r="U77" s="98">
        <f t="shared" si="46"/>
        <v>4</v>
      </c>
      <c r="V77" s="198">
        <v>10</v>
      </c>
      <c r="W77" s="16"/>
      <c r="X77" s="98">
        <f t="shared" si="47"/>
        <v>5</v>
      </c>
      <c r="Y77" s="9">
        <f t="shared" si="50"/>
        <v>35</v>
      </c>
      <c r="Z77" s="77">
        <f t="shared" si="48"/>
        <v>13</v>
      </c>
      <c r="AA77" s="23">
        <f>+Y76+Y77</f>
        <v>86</v>
      </c>
      <c r="AB77" s="28">
        <f>RANK(AA77,AA$73:AA$85)</f>
        <v>6</v>
      </c>
      <c r="AC77" s="33">
        <f>AA77-SMALL(BB76:BG77,1)-SMALL(BB76:BG77,2)</f>
        <v>84</v>
      </c>
      <c r="AD77" s="34">
        <f>RANK(AC77,AC$73:AC$85)</f>
        <v>6</v>
      </c>
      <c r="AE77" s="48"/>
      <c r="AF77" s="48"/>
      <c r="BA77" s="42"/>
      <c r="BB77" s="40">
        <f t="shared" si="51"/>
        <v>1</v>
      </c>
      <c r="BC77" s="40">
        <f t="shared" si="52"/>
        <v>10</v>
      </c>
      <c r="BD77" s="40">
        <f t="shared" si="53"/>
        <v>1</v>
      </c>
      <c r="BE77" s="40">
        <f t="shared" si="54"/>
        <v>14</v>
      </c>
      <c r="BF77" s="40">
        <f t="shared" si="55"/>
        <v>4</v>
      </c>
      <c r="BG77" s="92">
        <f t="shared" si="49"/>
        <v>5</v>
      </c>
    </row>
    <row r="78" spans="2:59" s="3" customFormat="1" ht="15" customHeight="1">
      <c r="B78" s="84"/>
      <c r="C78" s="142" t="s">
        <v>67</v>
      </c>
      <c r="D78" s="253" t="s">
        <v>105</v>
      </c>
      <c r="E78" s="207">
        <v>60</v>
      </c>
      <c r="F78" s="207" t="s">
        <v>148</v>
      </c>
      <c r="G78" s="197">
        <v>13</v>
      </c>
      <c r="H78" s="14"/>
      <c r="I78" s="100">
        <f t="shared" si="42"/>
        <v>2</v>
      </c>
      <c r="J78" s="197">
        <v>6</v>
      </c>
      <c r="K78" s="14"/>
      <c r="L78" s="100">
        <f t="shared" si="43"/>
        <v>9</v>
      </c>
      <c r="M78" s="197">
        <v>6</v>
      </c>
      <c r="N78" s="14"/>
      <c r="O78" s="100">
        <f t="shared" si="44"/>
        <v>9</v>
      </c>
      <c r="P78" s="197">
        <v>2</v>
      </c>
      <c r="Q78" s="14"/>
      <c r="R78" s="100">
        <f t="shared" si="45"/>
        <v>16</v>
      </c>
      <c r="S78" s="197">
        <v>12</v>
      </c>
      <c r="T78" s="14"/>
      <c r="U78" s="100">
        <f t="shared" si="46"/>
        <v>3</v>
      </c>
      <c r="V78" s="310" t="s">
        <v>20</v>
      </c>
      <c r="W78" s="311"/>
      <c r="X78" s="100">
        <f t="shared" si="47"/>
        <v>0</v>
      </c>
      <c r="Y78" s="75">
        <f t="shared" si="50"/>
        <v>39</v>
      </c>
      <c r="Z78" s="76">
        <f t="shared" si="48"/>
        <v>11</v>
      </c>
      <c r="AA78" s="25"/>
      <c r="AB78" s="29"/>
      <c r="AC78" s="37"/>
      <c r="AD78" s="36"/>
      <c r="AE78" s="48"/>
      <c r="AF78" s="48"/>
      <c r="BA78" s="41" t="s">
        <v>27</v>
      </c>
      <c r="BB78" s="38">
        <f t="shared" si="51"/>
        <v>2</v>
      </c>
      <c r="BC78" s="38">
        <f t="shared" si="52"/>
        <v>9</v>
      </c>
      <c r="BD78" s="38">
        <f t="shared" si="53"/>
        <v>9</v>
      </c>
      <c r="BE78" s="38">
        <f t="shared" si="54"/>
        <v>16</v>
      </c>
      <c r="BF78" s="38">
        <f t="shared" si="55"/>
        <v>3</v>
      </c>
      <c r="BG78" s="112">
        <f t="shared" si="49"/>
        <v>0</v>
      </c>
    </row>
    <row r="79" spans="2:59" s="3" customFormat="1" ht="15" customHeight="1" thickBot="1">
      <c r="B79" s="85">
        <v>25</v>
      </c>
      <c r="C79" s="143"/>
      <c r="D79" s="289" t="s">
        <v>150</v>
      </c>
      <c r="E79" s="208">
        <v>66</v>
      </c>
      <c r="F79" s="208" t="s">
        <v>148</v>
      </c>
      <c r="G79" s="198">
        <v>11</v>
      </c>
      <c r="H79" s="16"/>
      <c r="I79" s="102">
        <f t="shared" si="42"/>
        <v>4</v>
      </c>
      <c r="J79" s="198">
        <v>11</v>
      </c>
      <c r="K79" s="16"/>
      <c r="L79" s="102">
        <f t="shared" si="43"/>
        <v>4</v>
      </c>
      <c r="M79" s="198">
        <v>5</v>
      </c>
      <c r="N79" s="16"/>
      <c r="O79" s="102">
        <f t="shared" si="44"/>
        <v>10</v>
      </c>
      <c r="P79" s="198">
        <v>13</v>
      </c>
      <c r="Q79" s="16"/>
      <c r="R79" s="102">
        <f t="shared" si="45"/>
        <v>2</v>
      </c>
      <c r="S79" s="198" t="s">
        <v>20</v>
      </c>
      <c r="T79" s="16"/>
      <c r="U79" s="102">
        <f t="shared" si="46"/>
        <v>0</v>
      </c>
      <c r="V79" s="312" t="s">
        <v>20</v>
      </c>
      <c r="W79" s="313"/>
      <c r="X79" s="102">
        <f t="shared" si="47"/>
        <v>0</v>
      </c>
      <c r="Y79" s="56">
        <f t="shared" si="50"/>
        <v>20</v>
      </c>
      <c r="Z79" s="77">
        <f t="shared" si="48"/>
        <v>14</v>
      </c>
      <c r="AA79" s="23">
        <f>+Y78+Y79</f>
        <v>59</v>
      </c>
      <c r="AB79" s="28">
        <f>RANK(AA79,AA$73:AA$85)</f>
        <v>7</v>
      </c>
      <c r="AC79" s="33">
        <f>AA79-SMALL(BB78:BG79,1)-SMALL(BB78:BG79,2)</f>
        <v>59</v>
      </c>
      <c r="AD79" s="34">
        <f>RANK(AC79,AC$73:AC$85)</f>
        <v>7</v>
      </c>
      <c r="AE79" s="48"/>
      <c r="AF79" s="48"/>
      <c r="BA79" s="42"/>
      <c r="BB79" s="40">
        <f t="shared" si="51"/>
        <v>4</v>
      </c>
      <c r="BC79" s="40">
        <f t="shared" si="52"/>
        <v>4</v>
      </c>
      <c r="BD79" s="40">
        <f t="shared" si="53"/>
        <v>10</v>
      </c>
      <c r="BE79" s="40">
        <f t="shared" si="54"/>
        <v>2</v>
      </c>
      <c r="BF79" s="40">
        <f t="shared" si="55"/>
        <v>0</v>
      </c>
      <c r="BG79" s="92">
        <f t="shared" si="49"/>
        <v>0</v>
      </c>
    </row>
    <row r="80" spans="2:59" s="3" customFormat="1" ht="15" customHeight="1">
      <c r="B80" s="144"/>
      <c r="C80" s="228" t="s">
        <v>118</v>
      </c>
      <c r="D80" s="228" t="s">
        <v>119</v>
      </c>
      <c r="E80" s="229">
        <v>82</v>
      </c>
      <c r="F80" s="229" t="s">
        <v>148</v>
      </c>
      <c r="G80" s="197">
        <v>7</v>
      </c>
      <c r="H80" s="14"/>
      <c r="I80" s="15">
        <f t="shared" si="42"/>
        <v>8</v>
      </c>
      <c r="J80" s="197">
        <v>3</v>
      </c>
      <c r="K80" s="14"/>
      <c r="L80" s="15">
        <f t="shared" si="43"/>
        <v>14</v>
      </c>
      <c r="M80" s="197">
        <v>4</v>
      </c>
      <c r="N80" s="14"/>
      <c r="O80" s="15">
        <f t="shared" si="44"/>
        <v>12</v>
      </c>
      <c r="P80" s="197">
        <v>14</v>
      </c>
      <c r="Q80" s="14"/>
      <c r="R80" s="15">
        <f t="shared" si="45"/>
        <v>1</v>
      </c>
      <c r="S80" s="197">
        <v>8</v>
      </c>
      <c r="T80" s="14"/>
      <c r="U80" s="15">
        <f t="shared" si="46"/>
        <v>7</v>
      </c>
      <c r="V80" s="197">
        <v>6</v>
      </c>
      <c r="W80" s="14"/>
      <c r="X80" s="15">
        <f t="shared" si="47"/>
        <v>9</v>
      </c>
      <c r="Y80" s="9">
        <f t="shared" si="50"/>
        <v>51</v>
      </c>
      <c r="Z80" s="76">
        <f t="shared" si="48"/>
        <v>5</v>
      </c>
      <c r="AA80" s="24"/>
      <c r="AB80" s="29"/>
      <c r="AC80" s="35"/>
      <c r="AD80" s="36"/>
      <c r="AE80" s="48"/>
      <c r="AF80" s="48"/>
      <c r="BA80" s="41" t="s">
        <v>28</v>
      </c>
      <c r="BB80" s="38">
        <f t="shared" si="51"/>
        <v>8</v>
      </c>
      <c r="BC80" s="38">
        <f t="shared" si="52"/>
        <v>14</v>
      </c>
      <c r="BD80" s="38">
        <f t="shared" si="53"/>
        <v>12</v>
      </c>
      <c r="BE80" s="38">
        <f t="shared" si="54"/>
        <v>1</v>
      </c>
      <c r="BF80" s="38">
        <f t="shared" si="55"/>
        <v>7</v>
      </c>
      <c r="BG80" s="112">
        <f t="shared" si="49"/>
        <v>9</v>
      </c>
    </row>
    <row r="81" spans="2:59" s="3" customFormat="1" ht="15" customHeight="1" thickBot="1">
      <c r="B81" s="145">
        <v>26</v>
      </c>
      <c r="C81" s="230"/>
      <c r="D81" s="188" t="s">
        <v>167</v>
      </c>
      <c r="E81" s="189">
        <v>77</v>
      </c>
      <c r="F81" s="189" t="s">
        <v>148</v>
      </c>
      <c r="G81" s="198">
        <v>4</v>
      </c>
      <c r="H81" s="16" t="s">
        <v>166</v>
      </c>
      <c r="I81" s="98">
        <f t="shared" si="42"/>
        <v>12</v>
      </c>
      <c r="J81" s="198" t="s">
        <v>20</v>
      </c>
      <c r="K81" s="16"/>
      <c r="L81" s="98">
        <f t="shared" si="43"/>
        <v>0</v>
      </c>
      <c r="M81" s="198">
        <v>9</v>
      </c>
      <c r="N81" s="16"/>
      <c r="O81" s="98">
        <f t="shared" si="44"/>
        <v>6</v>
      </c>
      <c r="P81" s="198">
        <v>11</v>
      </c>
      <c r="Q81" s="16"/>
      <c r="R81" s="98">
        <f t="shared" si="45"/>
        <v>4</v>
      </c>
      <c r="S81" s="198">
        <v>1</v>
      </c>
      <c r="T81" s="16"/>
      <c r="U81" s="98">
        <f t="shared" si="46"/>
        <v>20</v>
      </c>
      <c r="V81" s="198">
        <v>9</v>
      </c>
      <c r="W81" s="16"/>
      <c r="X81" s="98">
        <f t="shared" si="47"/>
        <v>6</v>
      </c>
      <c r="Y81" s="9">
        <f t="shared" si="50"/>
        <v>48</v>
      </c>
      <c r="Z81" s="77">
        <f t="shared" si="48"/>
        <v>7</v>
      </c>
      <c r="AA81" s="23">
        <f>+Y80+Y81</f>
        <v>99</v>
      </c>
      <c r="AB81" s="28">
        <f>RANK(AA81,AA$73:AA$85)</f>
        <v>5</v>
      </c>
      <c r="AC81" s="33">
        <f>AA81-SMALL(BB80:BG81,1)-SMALL(BB80:BG81,2)</f>
        <v>98</v>
      </c>
      <c r="AD81" s="34">
        <f>RANK(AC81,AC$73:AC$85)</f>
        <v>5</v>
      </c>
      <c r="AE81" s="48"/>
      <c r="AF81" s="48"/>
      <c r="BA81" s="42"/>
      <c r="BB81" s="40">
        <f t="shared" si="51"/>
        <v>12</v>
      </c>
      <c r="BC81" s="40">
        <f t="shared" si="52"/>
        <v>0</v>
      </c>
      <c r="BD81" s="40">
        <f t="shared" si="53"/>
        <v>6</v>
      </c>
      <c r="BE81" s="40">
        <f t="shared" si="54"/>
        <v>4</v>
      </c>
      <c r="BF81" s="40">
        <f t="shared" si="55"/>
        <v>20</v>
      </c>
      <c r="BG81" s="92">
        <f t="shared" si="49"/>
        <v>6</v>
      </c>
    </row>
    <row r="82" spans="2:59" s="3" customFormat="1" ht="15" customHeight="1">
      <c r="B82" s="88"/>
      <c r="C82" s="250" t="s">
        <v>130</v>
      </c>
      <c r="D82" s="237" t="s">
        <v>131</v>
      </c>
      <c r="E82" s="238">
        <v>70</v>
      </c>
      <c r="F82" s="238" t="s">
        <v>148</v>
      </c>
      <c r="G82" s="197">
        <v>3</v>
      </c>
      <c r="H82" s="14"/>
      <c r="I82" s="100">
        <f t="shared" si="42"/>
        <v>14</v>
      </c>
      <c r="J82" s="197" t="s">
        <v>20</v>
      </c>
      <c r="K82" s="14"/>
      <c r="L82" s="100">
        <f t="shared" si="43"/>
        <v>0</v>
      </c>
      <c r="M82" s="197">
        <v>3</v>
      </c>
      <c r="N82" s="14"/>
      <c r="O82" s="100">
        <f t="shared" si="44"/>
        <v>14</v>
      </c>
      <c r="P82" s="197">
        <v>5</v>
      </c>
      <c r="Q82" s="14" t="s">
        <v>166</v>
      </c>
      <c r="R82" s="15">
        <f>INT(IF((LOOKUP(P82,$AY$6:$AY$20,$AZ$6:$AZ$20)-IF(Q82="sc",5,0))&lt;0,0,(LOOKUP(P82,$AY$6:$AY$20,$AZ$6:$AZ$20)-IF(Q82="sc",5,0)))/IF(Q82="ps",2,1))</f>
        <v>10</v>
      </c>
      <c r="S82" s="197">
        <v>5</v>
      </c>
      <c r="T82" s="14"/>
      <c r="U82" s="15">
        <f>INT(IF((LOOKUP(S82,$AY$6:$AY$20,$AZ$6:$AZ$20)-IF(T82="sc",5,0))&lt;0,0,(LOOKUP(S82,$AY$6:$AY$20,$AZ$6:$AZ$20)-IF(T82="sc",5,0)))/IF(T82="ps",2,1))</f>
        <v>10</v>
      </c>
      <c r="V82" s="197">
        <v>8</v>
      </c>
      <c r="W82" s="14"/>
      <c r="X82" s="15">
        <f>INT(IF((LOOKUP(V82,$AY$6:$AY$20,$AZ$6:$AZ$20)-IF(W82="sc",5,0))&lt;0,0,(LOOKUP(V82,$AY$6:$AY$20,$AZ$6:$AZ$20)-IF(W82="sc",5,0)))/IF(W82="ps",2,1))</f>
        <v>7</v>
      </c>
      <c r="Y82" s="75">
        <f t="shared" si="50"/>
        <v>55</v>
      </c>
      <c r="Z82" s="76">
        <f t="shared" si="48"/>
        <v>4</v>
      </c>
      <c r="AA82" s="22"/>
      <c r="AB82" s="27"/>
      <c r="AC82" s="31"/>
      <c r="AD82" s="32"/>
      <c r="AE82" s="48"/>
      <c r="AF82" s="48"/>
      <c r="BA82" s="41" t="s">
        <v>29</v>
      </c>
      <c r="BB82" s="38">
        <f t="shared" si="51"/>
        <v>14</v>
      </c>
      <c r="BC82" s="38">
        <f t="shared" si="52"/>
        <v>0</v>
      </c>
      <c r="BD82" s="38">
        <f t="shared" si="53"/>
        <v>14</v>
      </c>
      <c r="BE82" s="38">
        <f t="shared" si="54"/>
        <v>10</v>
      </c>
      <c r="BF82" s="38">
        <f t="shared" si="55"/>
        <v>10</v>
      </c>
      <c r="BG82" s="112">
        <f t="shared" si="49"/>
        <v>7</v>
      </c>
    </row>
    <row r="83" spans="2:59" s="3" customFormat="1" ht="15" customHeight="1" thickBot="1">
      <c r="B83" s="85">
        <v>27</v>
      </c>
      <c r="C83" s="103"/>
      <c r="D83" s="239" t="s">
        <v>132</v>
      </c>
      <c r="E83" s="240">
        <v>70</v>
      </c>
      <c r="F83" s="240" t="s">
        <v>148</v>
      </c>
      <c r="G83" s="198">
        <v>2</v>
      </c>
      <c r="H83" s="16"/>
      <c r="I83" s="102">
        <f t="shared" si="42"/>
        <v>16</v>
      </c>
      <c r="J83" s="198" t="s">
        <v>20</v>
      </c>
      <c r="K83" s="16"/>
      <c r="L83" s="102">
        <f t="shared" si="43"/>
        <v>0</v>
      </c>
      <c r="M83" s="198">
        <v>8</v>
      </c>
      <c r="N83" s="16"/>
      <c r="O83" s="102">
        <f t="shared" si="44"/>
        <v>7</v>
      </c>
      <c r="P83" s="198">
        <v>12</v>
      </c>
      <c r="Q83" s="16"/>
      <c r="R83" s="98">
        <f>INT(IF((LOOKUP(P83,$AY$6:$AY$20,$AZ$6:$AZ$20)-IF(Q83="sc",5,0))&lt;0,0,(LOOKUP(P83,$AY$6:$AY$20,$AZ$6:$AZ$20)-IF(Q83="sc",5,0)))/IF(Q83="ps",2,1))</f>
        <v>3</v>
      </c>
      <c r="S83" s="198">
        <v>13</v>
      </c>
      <c r="T83" s="16"/>
      <c r="U83" s="98">
        <f>INT(IF((LOOKUP(S83,$AY$6:$AY$20,$AZ$6:$AZ$20)-IF(T83="sc",5,0))&lt;0,0,(LOOKUP(S83,$AY$6:$AY$20,$AZ$6:$AZ$20)-IF(T83="sc",5,0)))/IF(T83="ps",2,1))</f>
        <v>2</v>
      </c>
      <c r="V83" s="198">
        <v>1</v>
      </c>
      <c r="W83" s="16" t="s">
        <v>166</v>
      </c>
      <c r="X83" s="98">
        <f>INT(IF((LOOKUP(V83,$AY$6:$AY$20,$AZ$6:$AZ$20)-IF(W83="sc",5,0))&lt;0,0,(LOOKUP(V83,$AY$6:$AY$20,$AZ$6:$AZ$20)-IF(W83="sc",5,0)))/IF(W83="ps",2,1))</f>
        <v>20</v>
      </c>
      <c r="Y83" s="56">
        <f t="shared" si="50"/>
        <v>48</v>
      </c>
      <c r="Z83" s="77">
        <f t="shared" si="48"/>
        <v>7</v>
      </c>
      <c r="AA83" s="23">
        <f>+Y82+Y83</f>
        <v>103</v>
      </c>
      <c r="AB83" s="28">
        <f>RANK(AA83,AA$73:AA$85)</f>
        <v>4</v>
      </c>
      <c r="AC83" s="33">
        <f>AA83-SMALL(BB82:BG83,1)-SMALL(BB82:BG83,2)</f>
        <v>103</v>
      </c>
      <c r="AD83" s="34">
        <f>RANK(AC83,AC$73:AC$85)</f>
        <v>3</v>
      </c>
      <c r="AE83" s="48"/>
      <c r="AF83" s="48"/>
      <c r="BA83" s="42"/>
      <c r="BB83" s="40">
        <f t="shared" si="51"/>
        <v>16</v>
      </c>
      <c r="BC83" s="40">
        <f t="shared" si="52"/>
        <v>0</v>
      </c>
      <c r="BD83" s="40">
        <f t="shared" si="53"/>
        <v>7</v>
      </c>
      <c r="BE83" s="40">
        <f t="shared" si="54"/>
        <v>3</v>
      </c>
      <c r="BF83" s="40">
        <f t="shared" si="55"/>
        <v>2</v>
      </c>
      <c r="BG83" s="92">
        <f t="shared" si="49"/>
        <v>20</v>
      </c>
    </row>
    <row r="84" spans="2:59" s="3" customFormat="1" ht="15" customHeight="1">
      <c r="B84" s="84"/>
      <c r="C84" s="249" t="s">
        <v>125</v>
      </c>
      <c r="D84" s="231" t="s">
        <v>126</v>
      </c>
      <c r="E84" s="232">
        <v>70</v>
      </c>
      <c r="F84" s="232" t="s">
        <v>148</v>
      </c>
      <c r="G84" s="197">
        <v>9</v>
      </c>
      <c r="H84" s="14"/>
      <c r="I84" s="15">
        <f t="shared" si="42"/>
        <v>6</v>
      </c>
      <c r="J84" s="197">
        <v>4</v>
      </c>
      <c r="K84" s="14"/>
      <c r="L84" s="15">
        <f t="shared" si="43"/>
        <v>12</v>
      </c>
      <c r="M84" s="197">
        <v>1</v>
      </c>
      <c r="N84" s="14"/>
      <c r="O84" s="15">
        <f t="shared" si="44"/>
        <v>20</v>
      </c>
      <c r="P84" s="197">
        <v>1</v>
      </c>
      <c r="Q84" s="14"/>
      <c r="R84" s="15">
        <f>INT(IF((LOOKUP(P84,$AY$6:$AY$20,$AZ$6:$AZ$20)-IF(Q84="sc",5,0))&lt;0,0,(LOOKUP(P84,$AY$6:$AY$20,$AZ$6:$AZ$20)-IF(Q84="sc",5,0)))/IF(Q84="ps",2,1))</f>
        <v>20</v>
      </c>
      <c r="S84" s="197">
        <v>4</v>
      </c>
      <c r="T84" s="14"/>
      <c r="U84" s="15">
        <f>INT(IF((LOOKUP(S84,$AY$6:$AY$20,$AZ$6:$AZ$20)-IF(T84="sc",5,0))&lt;0,0,(LOOKUP(S84,$AY$6:$AY$20,$AZ$6:$AZ$20)-IF(T84="sc",5,0)))/IF(T84="ps",2,1))</f>
        <v>12</v>
      </c>
      <c r="V84" s="197">
        <v>5</v>
      </c>
      <c r="W84" s="14"/>
      <c r="X84" s="15">
        <f>INT(IF((LOOKUP(V84,$AY$6:$AY$20,$AZ$6:$AZ$20)-IF(W84="sc",5,0))&lt;0,0,(LOOKUP(V84,$AY$6:$AY$20,$AZ$6:$AZ$20)-IF(W84="sc",5,0)))/IF(W84="ps",2,1))</f>
        <v>10</v>
      </c>
      <c r="Y84" s="75">
        <f t="shared" si="50"/>
        <v>80</v>
      </c>
      <c r="Z84" s="76">
        <f t="shared" si="48"/>
        <v>1</v>
      </c>
      <c r="AA84" s="22"/>
      <c r="AB84" s="27"/>
      <c r="AC84" s="31"/>
      <c r="AD84" s="32"/>
      <c r="AE84" s="48"/>
      <c r="AF84" s="48"/>
      <c r="BA84" s="41" t="s">
        <v>30</v>
      </c>
      <c r="BB84" s="38">
        <f t="shared" si="51"/>
        <v>6</v>
      </c>
      <c r="BC84" s="38">
        <f t="shared" si="52"/>
        <v>12</v>
      </c>
      <c r="BD84" s="38">
        <f t="shared" si="53"/>
        <v>20</v>
      </c>
      <c r="BE84" s="38">
        <f t="shared" si="54"/>
        <v>20</v>
      </c>
      <c r="BF84" s="38">
        <f t="shared" si="55"/>
        <v>12</v>
      </c>
      <c r="BG84" s="112">
        <f t="shared" si="49"/>
        <v>10</v>
      </c>
    </row>
    <row r="85" spans="2:59" s="3" customFormat="1" ht="15" customHeight="1" thickBot="1">
      <c r="B85" s="85">
        <v>28</v>
      </c>
      <c r="C85" s="79" t="s">
        <v>57</v>
      </c>
      <c r="D85" s="233" t="s">
        <v>127</v>
      </c>
      <c r="E85" s="234">
        <v>110</v>
      </c>
      <c r="F85" s="234" t="s">
        <v>148</v>
      </c>
      <c r="G85" s="198">
        <v>6</v>
      </c>
      <c r="H85" s="16"/>
      <c r="I85" s="98">
        <f t="shared" si="42"/>
        <v>9</v>
      </c>
      <c r="J85" s="198">
        <v>8</v>
      </c>
      <c r="K85" s="16"/>
      <c r="L85" s="98">
        <f t="shared" si="43"/>
        <v>7</v>
      </c>
      <c r="M85" s="198">
        <v>11</v>
      </c>
      <c r="N85" s="16"/>
      <c r="O85" s="98">
        <f t="shared" si="44"/>
        <v>4</v>
      </c>
      <c r="P85" s="198">
        <v>9</v>
      </c>
      <c r="Q85" s="16"/>
      <c r="R85" s="98">
        <f>INT(IF((LOOKUP(P85,$AY$6:$AY$20,$AZ$6:$AZ$20)-IF(Q85="sc",5,0))&lt;0,0,(LOOKUP(P85,$AY$6:$AY$20,$AZ$6:$AZ$20)-IF(Q85="sc",5,0)))/IF(Q85="ps",2,1))</f>
        <v>6</v>
      </c>
      <c r="S85" s="198">
        <v>6</v>
      </c>
      <c r="T85" s="16"/>
      <c r="U85" s="98">
        <f>INT(IF((LOOKUP(S85,$AY$6:$AY$20,$AZ$6:$AZ$20)-IF(T85="sc",5,0))&lt;0,0,(LOOKUP(S85,$AY$6:$AY$20,$AZ$6:$AZ$20)-IF(T85="sc",5,0)))/IF(T85="ps",2,1))</f>
        <v>9</v>
      </c>
      <c r="V85" s="198">
        <v>11</v>
      </c>
      <c r="W85" s="16"/>
      <c r="X85" s="98">
        <f>INT(IF((LOOKUP(V85,$AY$6:$AY$20,$AZ$6:$AZ$20)-IF(W85="sc",5,0))&lt;0,0,(LOOKUP(V85,$AY$6:$AY$20,$AZ$6:$AZ$20)-IF(W85="sc",5,0)))/IF(W85="ps",2,1))</f>
        <v>4</v>
      </c>
      <c r="Y85" s="56">
        <f t="shared" si="50"/>
        <v>39</v>
      </c>
      <c r="Z85" s="77">
        <f t="shared" si="48"/>
        <v>11</v>
      </c>
      <c r="AA85" s="23">
        <f>+Y84+Y85</f>
        <v>119</v>
      </c>
      <c r="AB85" s="28">
        <f>RANK(AA85,AA$73:AA$85)</f>
        <v>1</v>
      </c>
      <c r="AC85" s="33">
        <v>111</v>
      </c>
      <c r="AD85" s="34">
        <f>RANK(AC85,AC$73:AC$85)</f>
        <v>1</v>
      </c>
      <c r="AE85" s="48"/>
      <c r="AF85" s="48"/>
      <c r="BA85" s="113"/>
      <c r="BB85" s="40">
        <f t="shared" si="51"/>
        <v>9</v>
      </c>
      <c r="BC85" s="40">
        <f t="shared" si="52"/>
        <v>7</v>
      </c>
      <c r="BD85" s="40">
        <f t="shared" si="53"/>
        <v>4</v>
      </c>
      <c r="BE85" s="40">
        <f t="shared" si="54"/>
        <v>6</v>
      </c>
      <c r="BF85" s="40">
        <f t="shared" si="55"/>
        <v>9</v>
      </c>
      <c r="BG85" s="92">
        <f t="shared" si="49"/>
        <v>4</v>
      </c>
    </row>
    <row r="86" spans="2:28" s="4" customFormat="1" ht="15.75" customHeight="1" thickBot="1">
      <c r="B86" s="3"/>
      <c r="C86" s="3"/>
      <c r="D86" s="3"/>
      <c r="E86" s="52"/>
      <c r="F86" s="52"/>
      <c r="G86" s="30"/>
      <c r="H86" s="165" t="s">
        <v>16</v>
      </c>
      <c r="I86" s="166"/>
      <c r="J86" s="166"/>
      <c r="K86" s="50"/>
      <c r="L86" s="50"/>
      <c r="M86" s="165" t="s">
        <v>86</v>
      </c>
      <c r="N86" s="30"/>
      <c r="O86" s="30"/>
      <c r="P86" s="30"/>
      <c r="Q86" s="30"/>
      <c r="R86" s="165" t="s">
        <v>89</v>
      </c>
      <c r="S86" s="165"/>
      <c r="T86" s="30"/>
      <c r="U86" s="177"/>
      <c r="V86" s="165" t="s">
        <v>159</v>
      </c>
      <c r="W86" s="30"/>
      <c r="X86" s="30"/>
      <c r="Y86" s="3"/>
      <c r="Z86" s="3"/>
      <c r="AA86" s="3"/>
      <c r="AB86" s="3"/>
    </row>
    <row r="87" spans="2:28" s="3" customFormat="1" ht="12.75">
      <c r="B87" s="4"/>
      <c r="C87" s="4"/>
      <c r="D87" s="96" t="s">
        <v>60</v>
      </c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6"/>
      <c r="AB87" s="71"/>
    </row>
    <row r="88" spans="2:28" s="3" customFormat="1" ht="13.5" thickBot="1">
      <c r="B88" s="4"/>
      <c r="C88" s="4"/>
      <c r="D88" s="97"/>
      <c r="E88" s="10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9"/>
      <c r="AB88" s="71"/>
    </row>
    <row r="89" spans="27:28" s="3" customFormat="1" ht="13.5" thickBot="1">
      <c r="AA89" s="10"/>
      <c r="AB89" s="10"/>
    </row>
    <row r="90" spans="2:32" s="3" customFormat="1" ht="15" customHeight="1" thickBot="1">
      <c r="B90" s="81"/>
      <c r="C90" s="57"/>
      <c r="D90" s="57"/>
      <c r="E90" s="57"/>
      <c r="F90" s="58"/>
      <c r="G90" s="6"/>
      <c r="H90" s="6"/>
      <c r="I90" s="7"/>
      <c r="J90" s="7" t="s">
        <v>0</v>
      </c>
      <c r="K90" s="7"/>
      <c r="L90" s="7" t="s">
        <v>1</v>
      </c>
      <c r="M90" s="7"/>
      <c r="N90" s="7" t="s">
        <v>2</v>
      </c>
      <c r="O90" s="7"/>
      <c r="P90" s="7" t="s">
        <v>13</v>
      </c>
      <c r="Q90" s="7"/>
      <c r="R90" s="7" t="s">
        <v>2</v>
      </c>
      <c r="S90" s="7"/>
      <c r="T90" s="7" t="s">
        <v>3</v>
      </c>
      <c r="U90" s="7"/>
      <c r="V90" s="7"/>
      <c r="W90" s="7"/>
      <c r="X90" s="8"/>
      <c r="Y90" s="21"/>
      <c r="Z90" s="21"/>
      <c r="AA90" s="47"/>
      <c r="AB90" s="47"/>
      <c r="AC90" s="48"/>
      <c r="AD90" s="48"/>
      <c r="AE90" s="48"/>
      <c r="AF90" s="48"/>
    </row>
    <row r="91" spans="2:32" s="3" customFormat="1" ht="15" customHeight="1" thickBot="1">
      <c r="B91" s="82"/>
      <c r="C91" s="80" t="s">
        <v>69</v>
      </c>
      <c r="D91" s="59"/>
      <c r="E91" s="266"/>
      <c r="F91" s="60"/>
      <c r="G91" s="300" t="s">
        <v>155</v>
      </c>
      <c r="H91" s="300"/>
      <c r="I91" s="301">
        <v>0.6458333333333334</v>
      </c>
      <c r="J91" s="305" t="s">
        <v>156</v>
      </c>
      <c r="K91" s="306"/>
      <c r="L91" s="307">
        <v>0.7916666666666666</v>
      </c>
      <c r="M91" s="305" t="s">
        <v>157</v>
      </c>
      <c r="N91" s="321"/>
      <c r="O91" s="326">
        <v>0.9097222222222222</v>
      </c>
      <c r="P91" s="321" t="s">
        <v>161</v>
      </c>
      <c r="Q91" s="321"/>
      <c r="R91" s="326">
        <v>0.7152777777777778</v>
      </c>
      <c r="S91" s="300" t="s">
        <v>158</v>
      </c>
      <c r="T91" s="300"/>
      <c r="U91" s="326">
        <v>0.6736111111111112</v>
      </c>
      <c r="V91" s="290" t="s">
        <v>174</v>
      </c>
      <c r="W91" s="220"/>
      <c r="X91" s="235">
        <v>0.6458333333333334</v>
      </c>
      <c r="Y91" s="333" t="s">
        <v>37</v>
      </c>
      <c r="Z91" s="334"/>
      <c r="AA91" s="63"/>
      <c r="AB91" s="55" t="s">
        <v>34</v>
      </c>
      <c r="AC91" s="6"/>
      <c r="AD91" s="54"/>
      <c r="AE91" s="48"/>
      <c r="AF91" s="48"/>
    </row>
    <row r="92" spans="2:32" s="3" customFormat="1" ht="15" customHeight="1" thickBot="1">
      <c r="B92" s="83"/>
      <c r="C92" s="61"/>
      <c r="D92" s="61"/>
      <c r="E92" s="61"/>
      <c r="F92" s="62"/>
      <c r="G92" s="302" t="s">
        <v>151</v>
      </c>
      <c r="H92" s="303"/>
      <c r="I92" s="304"/>
      <c r="J92" s="308" t="s">
        <v>164</v>
      </c>
      <c r="K92" s="308"/>
      <c r="L92" s="309"/>
      <c r="M92" s="323" t="s">
        <v>153</v>
      </c>
      <c r="N92" s="324"/>
      <c r="O92" s="325"/>
      <c r="P92" s="308" t="s">
        <v>153</v>
      </c>
      <c r="Q92" s="308"/>
      <c r="R92" s="327"/>
      <c r="S92" s="323" t="s">
        <v>152</v>
      </c>
      <c r="T92" s="308"/>
      <c r="U92" s="327"/>
      <c r="V92" s="49" t="s">
        <v>154</v>
      </c>
      <c r="W92" s="49"/>
      <c r="X92" s="225"/>
      <c r="Y92" s="335" t="s">
        <v>38</v>
      </c>
      <c r="Z92" s="336"/>
      <c r="AA92" s="337" t="s">
        <v>33</v>
      </c>
      <c r="AB92" s="338"/>
      <c r="AC92" s="339" t="s">
        <v>35</v>
      </c>
      <c r="AD92" s="338"/>
      <c r="AE92" s="48"/>
      <c r="AF92" s="48"/>
    </row>
    <row r="93" spans="2:32" s="3" customFormat="1" ht="15" customHeight="1" thickBot="1">
      <c r="B93" s="227" t="s">
        <v>49</v>
      </c>
      <c r="C93" s="201" t="s">
        <v>8</v>
      </c>
      <c r="D93" s="8" t="s">
        <v>4</v>
      </c>
      <c r="E93" s="17" t="s">
        <v>14</v>
      </c>
      <c r="F93" s="267" t="s">
        <v>143</v>
      </c>
      <c r="G93" s="11" t="s">
        <v>5</v>
      </c>
      <c r="H93" s="12" t="s">
        <v>15</v>
      </c>
      <c r="I93" s="13" t="s">
        <v>7</v>
      </c>
      <c r="J93" s="11" t="s">
        <v>5</v>
      </c>
      <c r="K93" s="12" t="s">
        <v>15</v>
      </c>
      <c r="L93" s="13" t="s">
        <v>7</v>
      </c>
      <c r="M93" s="19" t="s">
        <v>5</v>
      </c>
      <c r="N93" s="12" t="s">
        <v>15</v>
      </c>
      <c r="O93" s="13" t="s">
        <v>7</v>
      </c>
      <c r="P93" s="11" t="s">
        <v>5</v>
      </c>
      <c r="Q93" s="12" t="s">
        <v>15</v>
      </c>
      <c r="R93" s="13" t="s">
        <v>7</v>
      </c>
      <c r="S93" s="19" t="s">
        <v>5</v>
      </c>
      <c r="T93" s="12" t="s">
        <v>15</v>
      </c>
      <c r="U93" s="13" t="s">
        <v>7</v>
      </c>
      <c r="V93" s="11" t="s">
        <v>5</v>
      </c>
      <c r="W93" s="12" t="s">
        <v>15</v>
      </c>
      <c r="X93" s="13" t="s">
        <v>7</v>
      </c>
      <c r="Y93" s="64" t="s">
        <v>12</v>
      </c>
      <c r="Z93" s="70" t="s">
        <v>36</v>
      </c>
      <c r="AA93" s="18" t="s">
        <v>12</v>
      </c>
      <c r="AB93" s="26" t="s">
        <v>36</v>
      </c>
      <c r="AC93" s="18" t="s">
        <v>12</v>
      </c>
      <c r="AD93" s="26" t="s">
        <v>36</v>
      </c>
      <c r="AE93" s="48"/>
      <c r="AF93" s="48"/>
    </row>
    <row r="94" spans="2:59" s="3" customFormat="1" ht="15" customHeight="1">
      <c r="B94" s="263"/>
      <c r="C94" s="281" t="s">
        <v>120</v>
      </c>
      <c r="D94" s="236" t="s">
        <v>122</v>
      </c>
      <c r="E94" s="232">
        <v>76</v>
      </c>
      <c r="F94" s="232" t="s">
        <v>148</v>
      </c>
      <c r="G94" s="197">
        <v>6</v>
      </c>
      <c r="H94" s="14"/>
      <c r="I94" s="15">
        <f aca="true" t="shared" si="56" ref="I94:I107">INT(IF((LOOKUP(G94,$AY$6:$AY$20,$AZ$6:$AZ$20)-IF(H94="sc",5,0))&lt;0,0,(LOOKUP(G94,$AY$6:$AY$20,$AZ$6:$AZ$20)-IF(H94="sc",5,0)))/IF(H94="ps",2,1))</f>
        <v>9</v>
      </c>
      <c r="J94" s="197">
        <v>7</v>
      </c>
      <c r="K94" s="14"/>
      <c r="L94" s="15">
        <f aca="true" t="shared" si="57" ref="L94:L107">INT(IF((LOOKUP(J94,$AY$6:$AY$20,$AZ$6:$AZ$20)-IF(K94="sc",5,0))&lt;0,0,(LOOKUP(J94,$AY$6:$AY$20,$AZ$6:$AZ$20)-IF(K94="sc",5,0)))/IF(K94="ps",2,1))</f>
        <v>8</v>
      </c>
      <c r="M94" s="197">
        <v>7</v>
      </c>
      <c r="N94" s="14"/>
      <c r="O94" s="15">
        <f aca="true" t="shared" si="58" ref="O94:O107">INT(IF((LOOKUP(M94,$AY$6:$AY$20,$AZ$6:$AZ$20)-IF(N94="sc",5,0))&lt;0,0,(LOOKUP(M94,$AY$6:$AY$20,$AZ$6:$AZ$20)-IF(N94="sc",5,0)))/IF(N94="ps",2,1))</f>
        <v>8</v>
      </c>
      <c r="P94" s="197">
        <v>5</v>
      </c>
      <c r="Q94" s="14"/>
      <c r="R94" s="15">
        <f aca="true" t="shared" si="59" ref="R94:R103">INT(IF((LOOKUP(P94,$AY$6:$AY$20,$AZ$6:$AZ$20)-IF(Q94="sc",5,0))&lt;0,0,(LOOKUP(P94,$AY$6:$AY$20,$AZ$6:$AZ$20)-IF(Q94="sc",5,0)))/IF(Q94="ps",2,1))</f>
        <v>10</v>
      </c>
      <c r="S94" s="197">
        <v>2</v>
      </c>
      <c r="T94" s="14"/>
      <c r="U94" s="15">
        <f aca="true" t="shared" si="60" ref="U94:U103">INT(IF((LOOKUP(S94,$AY$6:$AY$20,$AZ$6:$AZ$20)-IF(T94="sc",5,0))&lt;0,0,(LOOKUP(S94,$AY$6:$AY$20,$AZ$6:$AZ$20)-IF(T94="sc",5,0)))/IF(T94="ps",2,1))</f>
        <v>16</v>
      </c>
      <c r="V94" s="197">
        <v>6</v>
      </c>
      <c r="W94" s="14"/>
      <c r="X94" s="15">
        <f aca="true" t="shared" si="61" ref="X94:X103">INT(IF((LOOKUP(V94,$AY$6:$AY$20,$AZ$6:$AZ$20)-IF(W94="sc",5,0))&lt;0,0,(LOOKUP(V94,$AY$6:$AY$20,$AZ$6:$AZ$20)-IF(W94="sc",5,0)))/IF(W94="ps",2,1))</f>
        <v>9</v>
      </c>
      <c r="Y94" s="9">
        <f>+I94+L94+O94+R94+U94+X94</f>
        <v>60</v>
      </c>
      <c r="Z94" s="76">
        <f aca="true" t="shared" si="62" ref="Z94:Z107">RANK(Y94,Y$94:Y$107)</f>
        <v>5</v>
      </c>
      <c r="AA94" s="167"/>
      <c r="AB94" s="27"/>
      <c r="AC94" s="31"/>
      <c r="AD94" s="32"/>
      <c r="AE94" s="48"/>
      <c r="AF94" s="48"/>
      <c r="BA94" s="41" t="s">
        <v>24</v>
      </c>
      <c r="BB94" s="38">
        <f>IF($AC$1&gt;0,I94," ")</f>
        <v>9</v>
      </c>
      <c r="BC94" s="38">
        <f>IF($AC$1&gt;1,L94," ")</f>
        <v>8</v>
      </c>
      <c r="BD94" s="38">
        <f>IF($AC$1&gt;2,O94," ")</f>
        <v>8</v>
      </c>
      <c r="BE94" s="38">
        <f>IF($AC$1&gt;3,R94," ")</f>
        <v>10</v>
      </c>
      <c r="BF94" s="38">
        <f>IF($AC$1&gt;4,U94," ")</f>
        <v>16</v>
      </c>
      <c r="BG94" s="112">
        <f aca="true" t="shared" si="63" ref="BG94:BG107">IF($AC$1&gt;5,X94," ")</f>
        <v>9</v>
      </c>
    </row>
    <row r="95" spans="2:59" s="3" customFormat="1" ht="15" customHeight="1" thickBot="1">
      <c r="B95" s="145">
        <v>29</v>
      </c>
      <c r="C95" s="282" t="s">
        <v>121</v>
      </c>
      <c r="D95" s="233" t="s">
        <v>123</v>
      </c>
      <c r="E95" s="234">
        <v>79</v>
      </c>
      <c r="F95" s="234" t="s">
        <v>148</v>
      </c>
      <c r="G95" s="198">
        <v>2</v>
      </c>
      <c r="H95" s="16"/>
      <c r="I95" s="98">
        <f t="shared" si="56"/>
        <v>16</v>
      </c>
      <c r="J95" s="198">
        <v>8</v>
      </c>
      <c r="K95" s="16"/>
      <c r="L95" s="98">
        <f t="shared" si="57"/>
        <v>7</v>
      </c>
      <c r="M95" s="198">
        <v>5</v>
      </c>
      <c r="N95" s="16"/>
      <c r="O95" s="98">
        <f t="shared" si="58"/>
        <v>10</v>
      </c>
      <c r="P95" s="198" t="s">
        <v>20</v>
      </c>
      <c r="Q95" s="16"/>
      <c r="R95" s="98">
        <f t="shared" si="59"/>
        <v>0</v>
      </c>
      <c r="S95" s="198">
        <v>3</v>
      </c>
      <c r="T95" s="16"/>
      <c r="U95" s="98">
        <f t="shared" si="60"/>
        <v>14</v>
      </c>
      <c r="V95" s="198">
        <v>4</v>
      </c>
      <c r="W95" s="16"/>
      <c r="X95" s="98">
        <f t="shared" si="61"/>
        <v>12</v>
      </c>
      <c r="Y95" s="9">
        <f aca="true" t="shared" si="64" ref="Y95:Y107">+I95+L95+O95+R95+U95+X95</f>
        <v>59</v>
      </c>
      <c r="Z95" s="77">
        <f t="shared" si="62"/>
        <v>6</v>
      </c>
      <c r="AA95" s="168">
        <f>+Y94+Y95</f>
        <v>119</v>
      </c>
      <c r="AB95" s="28">
        <f>RANK(AA95,AA$95:AA$107)</f>
        <v>2</v>
      </c>
      <c r="AC95" s="33">
        <f>AA95-SMALL(BB94:BG95,1)-SMALL(BB94:BG95,2)</f>
        <v>112</v>
      </c>
      <c r="AD95" s="34">
        <f>RANK(AC95,AC$95:AC$107)</f>
        <v>3</v>
      </c>
      <c r="AE95" s="48"/>
      <c r="AF95" s="48"/>
      <c r="BA95" s="42"/>
      <c r="BB95" s="40">
        <f aca="true" t="shared" si="65" ref="BB95:BB107">IF($AC$1&gt;0,I95," ")</f>
        <v>16</v>
      </c>
      <c r="BC95" s="40">
        <f aca="true" t="shared" si="66" ref="BC95:BC107">IF($AC$1&gt;1,L95," ")</f>
        <v>7</v>
      </c>
      <c r="BD95" s="40">
        <f aca="true" t="shared" si="67" ref="BD95:BD107">IF($AC$1&gt;2,O95," ")</f>
        <v>10</v>
      </c>
      <c r="BE95" s="40">
        <f aca="true" t="shared" si="68" ref="BE95:BE107">IF($AC$1&gt;3,R95," ")</f>
        <v>0</v>
      </c>
      <c r="BF95" s="40">
        <f aca="true" t="shared" si="69" ref="BF95:BF107">IF($AC$1&gt;4,U95," ")</f>
        <v>14</v>
      </c>
      <c r="BG95" s="92">
        <f t="shared" si="63"/>
        <v>12</v>
      </c>
    </row>
    <row r="96" spans="2:59" s="3" customFormat="1" ht="15" customHeight="1">
      <c r="B96" s="144"/>
      <c r="C96" s="283" t="s">
        <v>116</v>
      </c>
      <c r="D96" s="219" t="s">
        <v>115</v>
      </c>
      <c r="E96" s="216">
        <v>85</v>
      </c>
      <c r="F96" s="216" t="s">
        <v>148</v>
      </c>
      <c r="G96" s="197">
        <v>9</v>
      </c>
      <c r="H96" s="99"/>
      <c r="I96" s="100">
        <f t="shared" si="56"/>
        <v>6</v>
      </c>
      <c r="J96" s="197">
        <v>6</v>
      </c>
      <c r="K96" s="99"/>
      <c r="L96" s="100">
        <f t="shared" si="57"/>
        <v>9</v>
      </c>
      <c r="M96" s="197">
        <v>4</v>
      </c>
      <c r="N96" s="99"/>
      <c r="O96" s="100">
        <f t="shared" si="58"/>
        <v>12</v>
      </c>
      <c r="P96" s="197">
        <v>7</v>
      </c>
      <c r="Q96" s="99"/>
      <c r="R96" s="100">
        <f t="shared" si="59"/>
        <v>8</v>
      </c>
      <c r="S96" s="197" t="s">
        <v>20</v>
      </c>
      <c r="T96" s="99"/>
      <c r="U96" s="100">
        <f t="shared" si="60"/>
        <v>0</v>
      </c>
      <c r="V96" s="197">
        <v>10</v>
      </c>
      <c r="W96" s="99"/>
      <c r="X96" s="100">
        <f t="shared" si="61"/>
        <v>5</v>
      </c>
      <c r="Y96" s="75">
        <f t="shared" si="64"/>
        <v>40</v>
      </c>
      <c r="Z96" s="76">
        <f t="shared" si="62"/>
        <v>7</v>
      </c>
      <c r="AA96" s="25"/>
      <c r="AB96" s="29"/>
      <c r="AC96" s="35"/>
      <c r="AD96" s="36"/>
      <c r="AE96" s="48"/>
      <c r="AF96" s="48"/>
      <c r="BA96" s="41" t="s">
        <v>25</v>
      </c>
      <c r="BB96" s="38">
        <f t="shared" si="65"/>
        <v>6</v>
      </c>
      <c r="BC96" s="38">
        <f t="shared" si="66"/>
        <v>9</v>
      </c>
      <c r="BD96" s="38">
        <f t="shared" si="67"/>
        <v>12</v>
      </c>
      <c r="BE96" s="38">
        <f t="shared" si="68"/>
        <v>8</v>
      </c>
      <c r="BF96" s="38">
        <f t="shared" si="69"/>
        <v>0</v>
      </c>
      <c r="BG96" s="112">
        <f t="shared" si="63"/>
        <v>5</v>
      </c>
    </row>
    <row r="97" spans="2:59" s="3" customFormat="1" ht="15" customHeight="1" thickBot="1">
      <c r="B97" s="145">
        <v>30</v>
      </c>
      <c r="C97" s="284"/>
      <c r="D97" s="217" t="s">
        <v>117</v>
      </c>
      <c r="E97" s="218">
        <v>65</v>
      </c>
      <c r="F97" s="218" t="s">
        <v>148</v>
      </c>
      <c r="G97" s="198">
        <v>3</v>
      </c>
      <c r="H97" s="101"/>
      <c r="I97" s="102">
        <f t="shared" si="56"/>
        <v>14</v>
      </c>
      <c r="J97" s="198">
        <v>1</v>
      </c>
      <c r="K97" s="101" t="s">
        <v>166</v>
      </c>
      <c r="L97" s="102">
        <f t="shared" si="57"/>
        <v>20</v>
      </c>
      <c r="M97" s="198">
        <v>2</v>
      </c>
      <c r="N97" s="101" t="s">
        <v>166</v>
      </c>
      <c r="O97" s="102">
        <f t="shared" si="58"/>
        <v>16</v>
      </c>
      <c r="P97" s="198">
        <v>1</v>
      </c>
      <c r="Q97" s="101" t="s">
        <v>165</v>
      </c>
      <c r="R97" s="102">
        <f t="shared" si="59"/>
        <v>15</v>
      </c>
      <c r="S97" s="198" t="s">
        <v>20</v>
      </c>
      <c r="T97" s="101"/>
      <c r="U97" s="102">
        <f t="shared" si="60"/>
        <v>0</v>
      </c>
      <c r="V97" s="198">
        <v>3</v>
      </c>
      <c r="W97" s="101"/>
      <c r="X97" s="102">
        <f t="shared" si="61"/>
        <v>14</v>
      </c>
      <c r="Y97" s="56">
        <f t="shared" si="64"/>
        <v>79</v>
      </c>
      <c r="Z97" s="77">
        <f t="shared" si="62"/>
        <v>2</v>
      </c>
      <c r="AA97" s="168">
        <f>+Y96+Y97</f>
        <v>119</v>
      </c>
      <c r="AB97" s="28">
        <f>RANK(AA97,AA$95:AA$107)</f>
        <v>2</v>
      </c>
      <c r="AC97" s="33">
        <f>AA97-SMALL(BB96:BG97,1)-SMALL(BB96:BG97,2)</f>
        <v>119</v>
      </c>
      <c r="AD97" s="34">
        <f>RANK(AC97,AC$95:AC$107)</f>
        <v>2</v>
      </c>
      <c r="AE97" s="48"/>
      <c r="AF97" s="48"/>
      <c r="BA97" s="42"/>
      <c r="BB97" s="40">
        <f t="shared" si="65"/>
        <v>14</v>
      </c>
      <c r="BC97" s="40">
        <f t="shared" si="66"/>
        <v>20</v>
      </c>
      <c r="BD97" s="40">
        <f t="shared" si="67"/>
        <v>16</v>
      </c>
      <c r="BE97" s="40">
        <f t="shared" si="68"/>
        <v>15</v>
      </c>
      <c r="BF97" s="40">
        <f t="shared" si="69"/>
        <v>0</v>
      </c>
      <c r="BG97" s="92">
        <f t="shared" si="63"/>
        <v>14</v>
      </c>
    </row>
    <row r="98" spans="2:59" s="3" customFormat="1" ht="15" customHeight="1">
      <c r="B98" s="144"/>
      <c r="C98" s="285" t="s">
        <v>139</v>
      </c>
      <c r="D98" s="228" t="s">
        <v>141</v>
      </c>
      <c r="E98" s="264">
        <v>75</v>
      </c>
      <c r="F98" s="229" t="s">
        <v>148</v>
      </c>
      <c r="G98" s="197">
        <v>1</v>
      </c>
      <c r="H98" s="14" t="s">
        <v>166</v>
      </c>
      <c r="I98" s="15">
        <f t="shared" si="56"/>
        <v>20</v>
      </c>
      <c r="J98" s="197">
        <v>4</v>
      </c>
      <c r="K98" s="14"/>
      <c r="L98" s="15">
        <f t="shared" si="57"/>
        <v>12</v>
      </c>
      <c r="M98" s="197">
        <v>1</v>
      </c>
      <c r="N98" s="14"/>
      <c r="O98" s="15">
        <f t="shared" si="58"/>
        <v>20</v>
      </c>
      <c r="P98" s="197">
        <v>2</v>
      </c>
      <c r="Q98" s="14"/>
      <c r="R98" s="15">
        <f t="shared" si="59"/>
        <v>16</v>
      </c>
      <c r="S98" s="197">
        <v>1</v>
      </c>
      <c r="T98" s="14" t="s">
        <v>166</v>
      </c>
      <c r="U98" s="15">
        <f t="shared" si="60"/>
        <v>20</v>
      </c>
      <c r="V98" s="197">
        <v>2</v>
      </c>
      <c r="W98" s="14" t="s">
        <v>166</v>
      </c>
      <c r="X98" s="15">
        <f t="shared" si="61"/>
        <v>16</v>
      </c>
      <c r="Y98" s="9">
        <f t="shared" si="64"/>
        <v>104</v>
      </c>
      <c r="Z98" s="76">
        <f t="shared" si="62"/>
        <v>1</v>
      </c>
      <c r="AA98" s="25"/>
      <c r="AB98" s="29"/>
      <c r="AC98" s="35"/>
      <c r="AD98" s="36"/>
      <c r="AE98" s="48"/>
      <c r="AF98" s="48"/>
      <c r="BA98" s="41" t="s">
        <v>26</v>
      </c>
      <c r="BB98" s="38">
        <f t="shared" si="65"/>
        <v>20</v>
      </c>
      <c r="BC98" s="38">
        <f t="shared" si="66"/>
        <v>12</v>
      </c>
      <c r="BD98" s="38">
        <f t="shared" si="67"/>
        <v>20</v>
      </c>
      <c r="BE98" s="38">
        <f t="shared" si="68"/>
        <v>16</v>
      </c>
      <c r="BF98" s="38">
        <f t="shared" si="69"/>
        <v>20</v>
      </c>
      <c r="BG98" s="112">
        <f t="shared" si="63"/>
        <v>16</v>
      </c>
    </row>
    <row r="99" spans="2:59" s="3" customFormat="1" ht="15" customHeight="1" thickBot="1">
      <c r="B99" s="145">
        <v>31</v>
      </c>
      <c r="C99" s="286" t="s">
        <v>140</v>
      </c>
      <c r="D99" s="188" t="s">
        <v>142</v>
      </c>
      <c r="E99" s="265">
        <v>75</v>
      </c>
      <c r="F99" s="189" t="s">
        <v>148</v>
      </c>
      <c r="G99" s="198">
        <v>5</v>
      </c>
      <c r="H99" s="16"/>
      <c r="I99" s="98">
        <f t="shared" si="56"/>
        <v>10</v>
      </c>
      <c r="J99" s="198">
        <v>3</v>
      </c>
      <c r="K99" s="16"/>
      <c r="L99" s="98">
        <f t="shared" si="57"/>
        <v>14</v>
      </c>
      <c r="M99" s="198">
        <v>3</v>
      </c>
      <c r="N99" s="16"/>
      <c r="O99" s="98">
        <f t="shared" si="58"/>
        <v>14</v>
      </c>
      <c r="P99" s="198">
        <v>4</v>
      </c>
      <c r="Q99" s="16"/>
      <c r="R99" s="98">
        <f t="shared" si="59"/>
        <v>12</v>
      </c>
      <c r="S99" s="198">
        <v>6</v>
      </c>
      <c r="T99" s="16"/>
      <c r="U99" s="98">
        <f t="shared" si="60"/>
        <v>9</v>
      </c>
      <c r="V99" s="198">
        <v>1</v>
      </c>
      <c r="W99" s="16"/>
      <c r="X99" s="98">
        <f t="shared" si="61"/>
        <v>20</v>
      </c>
      <c r="Y99" s="9">
        <f t="shared" si="64"/>
        <v>79</v>
      </c>
      <c r="Z99" s="77">
        <f t="shared" si="62"/>
        <v>2</v>
      </c>
      <c r="AA99" s="168">
        <f>+Y98+Y99</f>
        <v>183</v>
      </c>
      <c r="AB99" s="28">
        <f>RANK(AA99,AA$95:AA$107)</f>
        <v>1</v>
      </c>
      <c r="AC99" s="33">
        <f>AA99-SMALL(BB98:BG99,1)-SMALL(BB98:BG99,2)</f>
        <v>164</v>
      </c>
      <c r="AD99" s="34">
        <f>RANK(AC99,AC$95:AC$107)</f>
        <v>1</v>
      </c>
      <c r="AE99" s="48"/>
      <c r="AF99" s="48"/>
      <c r="BA99" s="42"/>
      <c r="BB99" s="40">
        <f t="shared" si="65"/>
        <v>10</v>
      </c>
      <c r="BC99" s="40">
        <f t="shared" si="66"/>
        <v>14</v>
      </c>
      <c r="BD99" s="40">
        <f t="shared" si="67"/>
        <v>14</v>
      </c>
      <c r="BE99" s="40">
        <f t="shared" si="68"/>
        <v>12</v>
      </c>
      <c r="BF99" s="40">
        <f t="shared" si="69"/>
        <v>9</v>
      </c>
      <c r="BG99" s="92">
        <f t="shared" si="63"/>
        <v>20</v>
      </c>
    </row>
    <row r="100" spans="2:59" s="3" customFormat="1" ht="15" customHeight="1">
      <c r="B100" s="144"/>
      <c r="C100" s="292" t="s">
        <v>136</v>
      </c>
      <c r="D100" s="293" t="s">
        <v>137</v>
      </c>
      <c r="E100" s="294">
        <v>75</v>
      </c>
      <c r="F100" s="153" t="s">
        <v>148</v>
      </c>
      <c r="G100" s="197">
        <v>7</v>
      </c>
      <c r="H100" s="14"/>
      <c r="I100" s="15">
        <f aca="true" t="shared" si="70" ref="I100:I105">INT(IF((LOOKUP(G100,$AY$6:$AY$20,$AZ$6:$AZ$20)-IF(H100="sc",5,0))&lt;0,0,(LOOKUP(G100,$AY$6:$AY$20,$AZ$6:$AZ$20)-IF(H100="sc",5,0)))/IF(H100="ps",2,1))</f>
        <v>8</v>
      </c>
      <c r="J100" s="197">
        <v>12</v>
      </c>
      <c r="K100" s="14"/>
      <c r="L100" s="15">
        <f aca="true" t="shared" si="71" ref="L100:L105">INT(IF((LOOKUP(J100,$AY$6:$AY$20,$AZ$6:$AZ$20)-IF(K100="sc",5,0))&lt;0,0,(LOOKUP(J100,$AY$6:$AY$20,$AZ$6:$AZ$20)-IF(K100="sc",5,0)))/IF(K100="ps",2,1))</f>
        <v>3</v>
      </c>
      <c r="M100" s="310" t="s">
        <v>20</v>
      </c>
      <c r="N100" s="311"/>
      <c r="O100" s="15">
        <f aca="true" t="shared" si="72" ref="O100:O105">INT(IF((LOOKUP(M100,$AY$6:$AY$20,$AZ$6:$AZ$20)-IF(N100="sc",5,0))&lt;0,0,(LOOKUP(M100,$AY$6:$AY$20,$AZ$6:$AZ$20)-IF(N100="sc",5,0)))/IF(N100="ps",2,1))</f>
        <v>0</v>
      </c>
      <c r="P100" s="310" t="s">
        <v>20</v>
      </c>
      <c r="Q100" s="311"/>
      <c r="R100" s="100">
        <f t="shared" si="59"/>
        <v>0</v>
      </c>
      <c r="S100" s="310" t="s">
        <v>20</v>
      </c>
      <c r="T100" s="311"/>
      <c r="U100" s="100">
        <f t="shared" si="60"/>
        <v>0</v>
      </c>
      <c r="V100" s="310" t="s">
        <v>20</v>
      </c>
      <c r="W100" s="311"/>
      <c r="X100" s="100">
        <f t="shared" si="61"/>
        <v>0</v>
      </c>
      <c r="Y100" s="75">
        <f t="shared" si="64"/>
        <v>11</v>
      </c>
      <c r="Z100" s="76">
        <f t="shared" si="62"/>
        <v>12</v>
      </c>
      <c r="AA100" s="25"/>
      <c r="AB100" s="29"/>
      <c r="AC100" s="37"/>
      <c r="AD100" s="36"/>
      <c r="AE100" s="48"/>
      <c r="AF100" s="48"/>
      <c r="BA100" s="41" t="s">
        <v>27</v>
      </c>
      <c r="BB100" s="38">
        <f t="shared" si="65"/>
        <v>8</v>
      </c>
      <c r="BC100" s="38">
        <f t="shared" si="66"/>
        <v>3</v>
      </c>
      <c r="BD100" s="38">
        <f t="shared" si="67"/>
        <v>0</v>
      </c>
      <c r="BE100" s="38">
        <f t="shared" si="68"/>
        <v>0</v>
      </c>
      <c r="BF100" s="38">
        <f t="shared" si="69"/>
        <v>0</v>
      </c>
      <c r="BG100" s="112">
        <f t="shared" si="63"/>
        <v>0</v>
      </c>
    </row>
    <row r="101" spans="2:59" s="3" customFormat="1" ht="15" customHeight="1" thickBot="1">
      <c r="B101" s="145">
        <v>32</v>
      </c>
      <c r="C101" s="295"/>
      <c r="D101" s="296" t="s">
        <v>138</v>
      </c>
      <c r="E101" s="297">
        <v>75</v>
      </c>
      <c r="F101" s="154" t="s">
        <v>148</v>
      </c>
      <c r="G101" s="198">
        <v>10</v>
      </c>
      <c r="H101" s="16"/>
      <c r="I101" s="98">
        <f t="shared" si="70"/>
        <v>5</v>
      </c>
      <c r="J101" s="198">
        <v>9</v>
      </c>
      <c r="K101" s="16"/>
      <c r="L101" s="98">
        <f t="shared" si="71"/>
        <v>6</v>
      </c>
      <c r="M101" s="198" t="s">
        <v>20</v>
      </c>
      <c r="N101" s="16"/>
      <c r="O101" s="98">
        <f t="shared" si="72"/>
        <v>0</v>
      </c>
      <c r="P101" s="198">
        <v>8</v>
      </c>
      <c r="Q101" s="16"/>
      <c r="R101" s="102">
        <f t="shared" si="59"/>
        <v>7</v>
      </c>
      <c r="S101" s="198">
        <v>5</v>
      </c>
      <c r="T101" s="16" t="s">
        <v>165</v>
      </c>
      <c r="U101" s="102">
        <f t="shared" si="60"/>
        <v>5</v>
      </c>
      <c r="V101" s="198">
        <v>5</v>
      </c>
      <c r="W101" s="16"/>
      <c r="X101" s="102">
        <f t="shared" si="61"/>
        <v>10</v>
      </c>
      <c r="Y101" s="56">
        <f t="shared" si="64"/>
        <v>33</v>
      </c>
      <c r="Z101" s="77">
        <f t="shared" si="62"/>
        <v>8</v>
      </c>
      <c r="AA101" s="168">
        <f>+Y100+Y101</f>
        <v>44</v>
      </c>
      <c r="AB101" s="28">
        <f>RANK(AA101,AA$95:AA$107)</f>
        <v>6</v>
      </c>
      <c r="AC101" s="33">
        <f>AA101-SMALL(BB100:BG101,1)-SMALL(BB100:BG101,2)</f>
        <v>44</v>
      </c>
      <c r="AD101" s="34">
        <f>RANK(AC101,AC$95:AC$107)</f>
        <v>6</v>
      </c>
      <c r="AE101" s="48"/>
      <c r="AF101" s="48"/>
      <c r="BA101" s="42"/>
      <c r="BB101" s="40">
        <f t="shared" si="65"/>
        <v>5</v>
      </c>
      <c r="BC101" s="40">
        <f t="shared" si="66"/>
        <v>6</v>
      </c>
      <c r="BD101" s="40">
        <f t="shared" si="67"/>
        <v>0</v>
      </c>
      <c r="BE101" s="40">
        <f t="shared" si="68"/>
        <v>7</v>
      </c>
      <c r="BF101" s="40">
        <f t="shared" si="69"/>
        <v>5</v>
      </c>
      <c r="BG101" s="92">
        <f t="shared" si="63"/>
        <v>10</v>
      </c>
    </row>
    <row r="102" spans="2:59" s="3" customFormat="1" ht="15" customHeight="1">
      <c r="B102" s="144"/>
      <c r="C102" s="287" t="s">
        <v>144</v>
      </c>
      <c r="D102" s="251" t="s">
        <v>146</v>
      </c>
      <c r="E102" s="162">
        <v>69</v>
      </c>
      <c r="F102" s="280" t="s">
        <v>148</v>
      </c>
      <c r="G102" s="197">
        <v>12</v>
      </c>
      <c r="H102" s="14"/>
      <c r="I102" s="100">
        <f t="shared" si="70"/>
        <v>3</v>
      </c>
      <c r="J102" s="197">
        <v>5</v>
      </c>
      <c r="K102" s="14"/>
      <c r="L102" s="100">
        <f t="shared" si="71"/>
        <v>10</v>
      </c>
      <c r="M102" s="197">
        <v>10</v>
      </c>
      <c r="N102" s="14"/>
      <c r="O102" s="100">
        <f t="shared" si="72"/>
        <v>5</v>
      </c>
      <c r="P102" s="197">
        <v>9</v>
      </c>
      <c r="Q102" s="14"/>
      <c r="R102" s="15">
        <f t="shared" si="59"/>
        <v>6</v>
      </c>
      <c r="S102" s="197" t="s">
        <v>20</v>
      </c>
      <c r="T102" s="14"/>
      <c r="U102" s="15">
        <f t="shared" si="60"/>
        <v>0</v>
      </c>
      <c r="V102" s="197">
        <v>8</v>
      </c>
      <c r="W102" s="14"/>
      <c r="X102" s="15">
        <f t="shared" si="61"/>
        <v>7</v>
      </c>
      <c r="Y102" s="9">
        <f t="shared" si="64"/>
        <v>31</v>
      </c>
      <c r="Z102" s="76">
        <f t="shared" si="62"/>
        <v>9</v>
      </c>
      <c r="AA102" s="25"/>
      <c r="AB102" s="29"/>
      <c r="AC102" s="35"/>
      <c r="AD102" s="36"/>
      <c r="AE102" s="48"/>
      <c r="AF102" s="48"/>
      <c r="BA102" s="41" t="s">
        <v>28</v>
      </c>
      <c r="BB102" s="38">
        <f t="shared" si="65"/>
        <v>3</v>
      </c>
      <c r="BC102" s="38">
        <f t="shared" si="66"/>
        <v>10</v>
      </c>
      <c r="BD102" s="38">
        <f t="shared" si="67"/>
        <v>5</v>
      </c>
      <c r="BE102" s="38">
        <f t="shared" si="68"/>
        <v>6</v>
      </c>
      <c r="BF102" s="38">
        <f t="shared" si="69"/>
        <v>0</v>
      </c>
      <c r="BG102" s="112">
        <f t="shared" si="63"/>
        <v>7</v>
      </c>
    </row>
    <row r="103" spans="2:59" s="3" customFormat="1" ht="15" customHeight="1" thickBot="1">
      <c r="B103" s="145">
        <v>33</v>
      </c>
      <c r="C103" s="288"/>
      <c r="D103" s="155" t="s">
        <v>145</v>
      </c>
      <c r="E103" s="163">
        <v>78</v>
      </c>
      <c r="F103" s="150" t="s">
        <v>148</v>
      </c>
      <c r="G103" s="198">
        <v>11</v>
      </c>
      <c r="H103" s="16"/>
      <c r="I103" s="102">
        <f t="shared" si="70"/>
        <v>4</v>
      </c>
      <c r="J103" s="198">
        <v>10</v>
      </c>
      <c r="K103" s="16"/>
      <c r="L103" s="102">
        <f t="shared" si="71"/>
        <v>5</v>
      </c>
      <c r="M103" s="198">
        <v>8</v>
      </c>
      <c r="N103" s="16"/>
      <c r="O103" s="102">
        <f t="shared" si="72"/>
        <v>7</v>
      </c>
      <c r="P103" s="198">
        <v>6</v>
      </c>
      <c r="Q103" s="16"/>
      <c r="R103" s="98">
        <f t="shared" si="59"/>
        <v>9</v>
      </c>
      <c r="S103" s="198" t="s">
        <v>20</v>
      </c>
      <c r="T103" s="16"/>
      <c r="U103" s="98">
        <f t="shared" si="60"/>
        <v>0</v>
      </c>
      <c r="V103" s="198">
        <v>9</v>
      </c>
      <c r="W103" s="16"/>
      <c r="X103" s="98">
        <f t="shared" si="61"/>
        <v>6</v>
      </c>
      <c r="Y103" s="9">
        <f t="shared" si="64"/>
        <v>31</v>
      </c>
      <c r="Z103" s="77">
        <f t="shared" si="62"/>
        <v>9</v>
      </c>
      <c r="AA103" s="168">
        <f>+Y102+Y103</f>
        <v>62</v>
      </c>
      <c r="AB103" s="28">
        <f>RANK(AA103,AA$95:AA$107)</f>
        <v>5</v>
      </c>
      <c r="AC103" s="33">
        <f>AA103-SMALL(BB102:BG103,1)-SMALL(BB102:BG103,2)</f>
        <v>62</v>
      </c>
      <c r="AD103" s="34">
        <f>RANK(AC103,AC$95:AC$107)</f>
        <v>5</v>
      </c>
      <c r="AE103" s="48"/>
      <c r="AF103" s="48"/>
      <c r="BA103" s="42"/>
      <c r="BB103" s="40">
        <f t="shared" si="65"/>
        <v>4</v>
      </c>
      <c r="BC103" s="40">
        <f t="shared" si="66"/>
        <v>5</v>
      </c>
      <c r="BD103" s="40">
        <f t="shared" si="67"/>
        <v>7</v>
      </c>
      <c r="BE103" s="40">
        <f t="shared" si="68"/>
        <v>9</v>
      </c>
      <c r="BF103" s="40">
        <f t="shared" si="69"/>
        <v>0</v>
      </c>
      <c r="BG103" s="92">
        <f t="shared" si="63"/>
        <v>6</v>
      </c>
    </row>
    <row r="104" spans="2:59" s="3" customFormat="1" ht="15" customHeight="1">
      <c r="B104" s="263"/>
      <c r="C104" s="314" t="s">
        <v>160</v>
      </c>
      <c r="D104" s="315" t="s">
        <v>147</v>
      </c>
      <c r="E104" s="316">
        <v>80</v>
      </c>
      <c r="F104" s="316" t="s">
        <v>148</v>
      </c>
      <c r="G104" s="197">
        <v>4</v>
      </c>
      <c r="H104" s="14"/>
      <c r="I104" s="15">
        <f t="shared" si="70"/>
        <v>12</v>
      </c>
      <c r="J104" s="197">
        <v>2</v>
      </c>
      <c r="K104" s="14"/>
      <c r="L104" s="15">
        <f t="shared" si="71"/>
        <v>16</v>
      </c>
      <c r="M104" s="197">
        <v>9</v>
      </c>
      <c r="N104" s="14"/>
      <c r="O104" s="15">
        <f t="shared" si="72"/>
        <v>6</v>
      </c>
      <c r="P104" s="197">
        <v>3</v>
      </c>
      <c r="Q104" s="14" t="s">
        <v>166</v>
      </c>
      <c r="R104" s="15">
        <f>INT(IF((LOOKUP(P104,$AY$6:$AY$20,$AZ$6:$AZ$20)-IF(Q104="sc",5,0))&lt;0,0,(LOOKUP(P104,$AY$6:$AY$20,$AZ$6:$AZ$20)-IF(Q104="sc",5,0)))/IF(Q104="ps",2,1))</f>
        <v>14</v>
      </c>
      <c r="S104" s="197">
        <v>4</v>
      </c>
      <c r="T104" s="14"/>
      <c r="U104" s="15">
        <f>INT(IF((LOOKUP(S104,$AY$6:$AY$20,$AZ$6:$AZ$20)-IF(T104="sc",5,0))&lt;0,0,(LOOKUP(S104,$AY$6:$AY$20,$AZ$6:$AZ$20)-IF(T104="sc",5,0)))/IF(T104="ps",2,1))</f>
        <v>12</v>
      </c>
      <c r="V104" s="197">
        <v>7</v>
      </c>
      <c r="W104" s="14"/>
      <c r="X104" s="15">
        <f>INT(IF((LOOKUP(V104,$AY$6:$AY$20,$AZ$6:$AZ$20)-IF(W104="sc",5,0))&lt;0,0,(LOOKUP(V104,$AY$6:$AY$20,$AZ$6:$AZ$20)-IF(W104="sc",5,0)))/IF(W104="ps",2,1))</f>
        <v>8</v>
      </c>
      <c r="Y104" s="75">
        <f>+I104+L104+O104+R104+U104+X104</f>
        <v>68</v>
      </c>
      <c r="Z104" s="76">
        <f t="shared" si="62"/>
        <v>4</v>
      </c>
      <c r="AA104" s="167"/>
      <c r="AB104" s="27"/>
      <c r="AC104" s="31"/>
      <c r="AD104" s="32"/>
      <c r="AE104" s="48"/>
      <c r="AF104" s="48"/>
      <c r="BA104" s="41" t="s">
        <v>29</v>
      </c>
      <c r="BB104" s="38">
        <f>IF($AC$1&gt;0,I104," ")</f>
        <v>12</v>
      </c>
      <c r="BC104" s="38">
        <f>IF($AC$1&gt;1,L104," ")</f>
        <v>16</v>
      </c>
      <c r="BD104" s="38">
        <f>IF($AC$1&gt;2,O104," ")</f>
        <v>6</v>
      </c>
      <c r="BE104" s="38">
        <f>IF($AC$1&gt;3,R104," ")</f>
        <v>14</v>
      </c>
      <c r="BF104" s="38">
        <f>IF($AC$1&gt;4,U104," ")</f>
        <v>12</v>
      </c>
      <c r="BG104" s="112">
        <f>IF($AC$1&gt;5,X104," ")</f>
        <v>8</v>
      </c>
    </row>
    <row r="105" spans="2:59" s="3" customFormat="1" ht="15" customHeight="1" thickBot="1">
      <c r="B105" s="145">
        <v>34</v>
      </c>
      <c r="C105" s="317"/>
      <c r="D105" s="318" t="s">
        <v>168</v>
      </c>
      <c r="E105" s="319">
        <v>85</v>
      </c>
      <c r="F105" s="320" t="s">
        <v>148</v>
      </c>
      <c r="G105" s="198">
        <v>8</v>
      </c>
      <c r="H105" s="16"/>
      <c r="I105" s="98">
        <f t="shared" si="70"/>
        <v>7</v>
      </c>
      <c r="J105" s="198">
        <v>11</v>
      </c>
      <c r="K105" s="16"/>
      <c r="L105" s="98">
        <f t="shared" si="71"/>
        <v>4</v>
      </c>
      <c r="M105" s="198">
        <v>6</v>
      </c>
      <c r="N105" s="16"/>
      <c r="O105" s="98">
        <f t="shared" si="72"/>
        <v>9</v>
      </c>
      <c r="P105" s="198" t="s">
        <v>20</v>
      </c>
      <c r="Q105" s="16"/>
      <c r="R105" s="98">
        <f>INT(IF((LOOKUP(P105,$AY$6:$AY$20,$AZ$6:$AZ$20)-IF(Q105="sc",5,0))&lt;0,0,(LOOKUP(P105,$AY$6:$AY$20,$AZ$6:$AZ$20)-IF(Q105="sc",5,0)))/IF(Q105="ps",2,1))</f>
        <v>0</v>
      </c>
      <c r="S105" s="198" t="s">
        <v>20</v>
      </c>
      <c r="T105" s="16"/>
      <c r="U105" s="98">
        <f>INT(IF((LOOKUP(S105,$AY$6:$AY$20,$AZ$6:$AZ$20)-IF(T105="sc",5,0))&lt;0,0,(LOOKUP(S105,$AY$6:$AY$20,$AZ$6:$AZ$20)-IF(T105="sc",5,0)))/IF(T105="ps",2,1))</f>
        <v>0</v>
      </c>
      <c r="V105" s="198" t="s">
        <v>20</v>
      </c>
      <c r="W105" s="16"/>
      <c r="X105" s="98">
        <f>INT(IF((LOOKUP(V105,$AY$6:$AY$20,$AZ$6:$AZ$20)-IF(W105="sc",5,0))&lt;0,0,(LOOKUP(V105,$AY$6:$AY$20,$AZ$6:$AZ$20)-IF(W105="sc",5,0)))/IF(W105="ps",2,1))</f>
        <v>0</v>
      </c>
      <c r="Y105" s="56">
        <f>+I105+L105+O105+R105+U105+X105</f>
        <v>20</v>
      </c>
      <c r="Z105" s="77">
        <f t="shared" si="62"/>
        <v>11</v>
      </c>
      <c r="AA105" s="168">
        <f>+Y104+Y105</f>
        <v>88</v>
      </c>
      <c r="AB105" s="28">
        <f>RANK(AA105,AA$95:AA$107)</f>
        <v>4</v>
      </c>
      <c r="AC105" s="33">
        <f>AA105-SMALL(BB104:BG105,1)-SMALL(BB104:BG105,2)</f>
        <v>88</v>
      </c>
      <c r="AD105" s="34">
        <f>RANK(AC105,AC$95:AC$107)</f>
        <v>4</v>
      </c>
      <c r="AE105" s="48"/>
      <c r="AF105" s="48"/>
      <c r="BA105" s="42"/>
      <c r="BB105" s="40">
        <f>IF($AC$1&gt;0,I105," ")</f>
        <v>7</v>
      </c>
      <c r="BC105" s="40">
        <f>IF($AC$1&gt;1,L105," ")</f>
        <v>4</v>
      </c>
      <c r="BD105" s="40">
        <f>IF($AC$1&gt;2,O105," ")</f>
        <v>9</v>
      </c>
      <c r="BE105" s="40">
        <f>IF($AC$1&gt;3,R105," ")</f>
        <v>0</v>
      </c>
      <c r="BF105" s="40">
        <f>IF($AC$1&gt;4,U105," ")</f>
        <v>0</v>
      </c>
      <c r="BG105" s="92">
        <f>IF($AC$1&gt;5,X105," ")</f>
        <v>0</v>
      </c>
    </row>
    <row r="106" spans="2:59" s="3" customFormat="1" ht="15" customHeight="1">
      <c r="B106" s="263"/>
      <c r="C106" s="332" t="s">
        <v>171</v>
      </c>
      <c r="D106" s="328" t="s">
        <v>172</v>
      </c>
      <c r="E106" s="329">
        <v>90</v>
      </c>
      <c r="F106" s="329"/>
      <c r="G106" s="310" t="s">
        <v>20</v>
      </c>
      <c r="H106" s="311"/>
      <c r="I106" s="15">
        <f t="shared" si="56"/>
        <v>0</v>
      </c>
      <c r="J106" s="310" t="s">
        <v>20</v>
      </c>
      <c r="K106" s="311"/>
      <c r="L106" s="15">
        <f t="shared" si="57"/>
        <v>0</v>
      </c>
      <c r="M106" s="310" t="s">
        <v>20</v>
      </c>
      <c r="N106" s="311"/>
      <c r="O106" s="15">
        <f t="shared" si="58"/>
        <v>0</v>
      </c>
      <c r="P106" s="310" t="s">
        <v>20</v>
      </c>
      <c r="Q106" s="311"/>
      <c r="R106" s="15">
        <f>INT(IF((LOOKUP(P106,$AY$6:$AY$20,$AZ$6:$AZ$20)-IF(Q106="sc",5,0))&lt;0,0,(LOOKUP(P106,$AY$6:$AY$20,$AZ$6:$AZ$20)-IF(Q106="sc",5,0)))/IF(Q106="ps",2,1))</f>
        <v>0</v>
      </c>
      <c r="S106" s="310" t="s">
        <v>20</v>
      </c>
      <c r="T106" s="311"/>
      <c r="U106" s="15">
        <f>INT(IF((LOOKUP(S106,$AY$6:$AY$20,$AZ$6:$AZ$20)-IF(T106="sc",5,0))&lt;0,0,(LOOKUP(S106,$AY$6:$AY$20,$AZ$6:$AZ$20)-IF(T106="sc",5,0)))/IF(T106="ps",2,1))</f>
        <v>0</v>
      </c>
      <c r="V106" s="310" t="s">
        <v>20</v>
      </c>
      <c r="W106" s="311"/>
      <c r="X106" s="15">
        <f>INT(IF((LOOKUP(V106,$AY$6:$AY$20,$AZ$6:$AZ$20)-IF(W106="sc",5,0))&lt;0,0,(LOOKUP(V106,$AY$6:$AY$20,$AZ$6:$AZ$20)-IF(W106="sc",5,0)))/IF(W106="ps",2,1))</f>
        <v>0</v>
      </c>
      <c r="Y106" s="75">
        <f t="shared" si="64"/>
        <v>0</v>
      </c>
      <c r="Z106" s="76">
        <f t="shared" si="62"/>
        <v>13</v>
      </c>
      <c r="AA106" s="167"/>
      <c r="AB106" s="27"/>
      <c r="AC106" s="31"/>
      <c r="AD106" s="32"/>
      <c r="AE106" s="48"/>
      <c r="AF106" s="48"/>
      <c r="BA106" s="41" t="s">
        <v>30</v>
      </c>
      <c r="BB106" s="38">
        <f t="shared" si="65"/>
        <v>0</v>
      </c>
      <c r="BC106" s="38">
        <f t="shared" si="66"/>
        <v>0</v>
      </c>
      <c r="BD106" s="38">
        <f t="shared" si="67"/>
        <v>0</v>
      </c>
      <c r="BE106" s="38">
        <f t="shared" si="68"/>
        <v>0</v>
      </c>
      <c r="BF106" s="38">
        <f t="shared" si="69"/>
        <v>0</v>
      </c>
      <c r="BG106" s="112">
        <f t="shared" si="63"/>
        <v>0</v>
      </c>
    </row>
    <row r="107" spans="2:59" s="3" customFormat="1" ht="15" customHeight="1" thickBot="1">
      <c r="B107" s="145">
        <v>35</v>
      </c>
      <c r="C107" s="147"/>
      <c r="D107" s="330" t="s">
        <v>173</v>
      </c>
      <c r="E107" s="331">
        <v>83</v>
      </c>
      <c r="F107" s="331"/>
      <c r="G107" s="312" t="s">
        <v>20</v>
      </c>
      <c r="H107" s="313"/>
      <c r="I107" s="98">
        <f t="shared" si="56"/>
        <v>0</v>
      </c>
      <c r="J107" s="312" t="s">
        <v>20</v>
      </c>
      <c r="K107" s="313"/>
      <c r="L107" s="98">
        <f t="shared" si="57"/>
        <v>0</v>
      </c>
      <c r="M107" s="312" t="s">
        <v>20</v>
      </c>
      <c r="N107" s="313"/>
      <c r="O107" s="98">
        <f t="shared" si="58"/>
        <v>0</v>
      </c>
      <c r="P107" s="312" t="s">
        <v>20</v>
      </c>
      <c r="Q107" s="313"/>
      <c r="R107" s="98">
        <f>INT(IF((LOOKUP(P107,$AY$6:$AY$20,$AZ$6:$AZ$20)-IF(Q107="sc",5,0))&lt;0,0,(LOOKUP(P107,$AY$6:$AY$20,$AZ$6:$AZ$20)-IF(Q107="sc",5,0)))/IF(Q107="ps",2,1))</f>
        <v>0</v>
      </c>
      <c r="S107" s="312" t="s">
        <v>20</v>
      </c>
      <c r="T107" s="313"/>
      <c r="U107" s="98">
        <f>INT(IF((LOOKUP(S107,$AY$6:$AY$20,$AZ$6:$AZ$20)-IF(T107="sc",5,0))&lt;0,0,(LOOKUP(S107,$AY$6:$AY$20,$AZ$6:$AZ$20)-IF(T107="sc",5,0)))/IF(T107="ps",2,1))</f>
        <v>0</v>
      </c>
      <c r="V107" s="312" t="s">
        <v>20</v>
      </c>
      <c r="W107" s="313"/>
      <c r="X107" s="98">
        <f>INT(IF((LOOKUP(V107,$AY$6:$AY$20,$AZ$6:$AZ$20)-IF(W107="sc",5,0))&lt;0,0,(LOOKUP(V107,$AY$6:$AY$20,$AZ$6:$AZ$20)-IF(W107="sc",5,0)))/IF(W107="ps",2,1))</f>
        <v>0</v>
      </c>
      <c r="Y107" s="56">
        <f t="shared" si="64"/>
        <v>0</v>
      </c>
      <c r="Z107" s="77">
        <f t="shared" si="62"/>
        <v>13</v>
      </c>
      <c r="AA107" s="168">
        <f>+Y106+Y107</f>
        <v>0</v>
      </c>
      <c r="AB107" s="28">
        <f>RANK(AA107,AA$95:AA$107)</f>
        <v>7</v>
      </c>
      <c r="AC107" s="33">
        <f>AA107-SMALL(BB106:BG107,1)-SMALL(BB106:BG107,2)</f>
        <v>0</v>
      </c>
      <c r="AD107" s="34">
        <f>RANK(AC107,AC$95:AC$107)</f>
        <v>7</v>
      </c>
      <c r="AE107" s="48"/>
      <c r="AF107" s="48"/>
      <c r="BA107" s="113"/>
      <c r="BB107" s="40">
        <f t="shared" si="65"/>
        <v>0</v>
      </c>
      <c r="BC107" s="40">
        <f t="shared" si="66"/>
        <v>0</v>
      </c>
      <c r="BD107" s="40">
        <f t="shared" si="67"/>
        <v>0</v>
      </c>
      <c r="BE107" s="40">
        <f t="shared" si="68"/>
        <v>0</v>
      </c>
      <c r="BF107" s="40">
        <f t="shared" si="69"/>
        <v>0</v>
      </c>
      <c r="BG107" s="92">
        <f t="shared" si="63"/>
        <v>0</v>
      </c>
    </row>
    <row r="108" spans="2:28" s="4" customFormat="1" ht="15.75" customHeight="1" thickBot="1">
      <c r="B108" s="3"/>
      <c r="C108" s="3"/>
      <c r="D108" s="3"/>
      <c r="E108" s="52"/>
      <c r="F108" s="52"/>
      <c r="G108" s="30"/>
      <c r="H108" s="165" t="s">
        <v>16</v>
      </c>
      <c r="I108" s="166"/>
      <c r="J108" s="166"/>
      <c r="K108" s="50"/>
      <c r="L108" s="50"/>
      <c r="M108" s="165" t="s">
        <v>86</v>
      </c>
      <c r="N108" s="30"/>
      <c r="O108" s="30"/>
      <c r="P108" s="30"/>
      <c r="Q108" s="30"/>
      <c r="R108" s="165" t="s">
        <v>89</v>
      </c>
      <c r="S108" s="165"/>
      <c r="T108" s="30"/>
      <c r="U108" s="177"/>
      <c r="V108" s="165" t="s">
        <v>159</v>
      </c>
      <c r="W108" s="30"/>
      <c r="X108" s="30"/>
      <c r="Y108" s="3"/>
      <c r="Z108" s="3"/>
      <c r="AA108" s="3"/>
      <c r="AB108" s="3"/>
    </row>
    <row r="109" spans="2:28" s="3" customFormat="1" ht="12.75">
      <c r="B109" s="4"/>
      <c r="C109" s="4"/>
      <c r="D109" s="96" t="s">
        <v>60</v>
      </c>
      <c r="E109" s="104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6"/>
      <c r="AB109" s="71"/>
    </row>
    <row r="110" spans="2:28" s="3" customFormat="1" ht="13.5" thickBot="1">
      <c r="B110" s="4"/>
      <c r="C110" s="4"/>
      <c r="D110" s="9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9"/>
      <c r="AB110" s="71"/>
    </row>
    <row r="111" spans="27:28" s="3" customFormat="1" ht="12.75">
      <c r="AA111" s="10"/>
      <c r="AB111" s="10"/>
    </row>
    <row r="112" spans="27:28" s="3" customFormat="1" ht="12.75">
      <c r="AA112" s="10"/>
      <c r="AB112" s="10"/>
    </row>
    <row r="113" spans="27:28" s="3" customFormat="1" ht="12.75">
      <c r="AA113" s="10"/>
      <c r="AB113" s="10"/>
    </row>
    <row r="114" spans="27:28" s="3" customFormat="1" ht="12.75">
      <c r="AA114" s="10"/>
      <c r="AB114" s="10"/>
    </row>
    <row r="115" spans="27:28" s="3" customFormat="1" ht="12.75">
      <c r="AA115" s="10"/>
      <c r="AB115" s="10"/>
    </row>
    <row r="116" spans="13:28" s="3" customFormat="1" ht="12.75">
      <c r="M116" s="5"/>
      <c r="AA116" s="10"/>
      <c r="AB116" s="10"/>
    </row>
    <row r="117" spans="27:28" s="3" customFormat="1" ht="12.75">
      <c r="AA117" s="10"/>
      <c r="AB117" s="10"/>
    </row>
    <row r="118" spans="27:28" s="3" customFormat="1" ht="12.75">
      <c r="AA118" s="10"/>
      <c r="AB118" s="10"/>
    </row>
    <row r="119" spans="27:28" s="3" customFormat="1" ht="12.75">
      <c r="AA119" s="10"/>
      <c r="AB119" s="10"/>
    </row>
    <row r="120" spans="27:28" s="3" customFormat="1" ht="12.75">
      <c r="AA120" s="10"/>
      <c r="AB120" s="10"/>
    </row>
    <row r="121" spans="27:28" s="3" customFormat="1" ht="12.75">
      <c r="AA121" s="10"/>
      <c r="AB121" s="10"/>
    </row>
    <row r="122" spans="27:28" s="3" customFormat="1" ht="12.75">
      <c r="AA122" s="10"/>
      <c r="AB122" s="10"/>
    </row>
    <row r="123" spans="27:28" s="3" customFormat="1" ht="12.75">
      <c r="AA123" s="10"/>
      <c r="AB123" s="10"/>
    </row>
    <row r="124" spans="27:28" s="3" customFormat="1" ht="12.75">
      <c r="AA124" s="10"/>
      <c r="AB124" s="10"/>
    </row>
    <row r="125" spans="27:28" s="3" customFormat="1" ht="12.75">
      <c r="AA125" s="10"/>
      <c r="AB125" s="10"/>
    </row>
    <row r="126" spans="27:28" s="3" customFormat="1" ht="12.75">
      <c r="AA126" s="10"/>
      <c r="AB126" s="10"/>
    </row>
    <row r="127" spans="27:28" s="3" customFormat="1" ht="12.75">
      <c r="AA127" s="10"/>
      <c r="AB127" s="10"/>
    </row>
    <row r="128" spans="27:28" s="3" customFormat="1" ht="12.75">
      <c r="AA128" s="10"/>
      <c r="AB128" s="10"/>
    </row>
    <row r="129" spans="27:28" s="3" customFormat="1" ht="12.75">
      <c r="AA129" s="10"/>
      <c r="AB129" s="10"/>
    </row>
    <row r="130" spans="27:28" s="3" customFormat="1" ht="12.75">
      <c r="AA130" s="10"/>
      <c r="AB130" s="10"/>
    </row>
    <row r="131" spans="27:28" s="3" customFormat="1" ht="12.75">
      <c r="AA131" s="10"/>
      <c r="AB131" s="10"/>
    </row>
    <row r="132" spans="27:28" s="3" customFormat="1" ht="12.75">
      <c r="AA132" s="10"/>
      <c r="AB132" s="10"/>
    </row>
    <row r="133" spans="27:28" s="3" customFormat="1" ht="12.75">
      <c r="AA133" s="10"/>
      <c r="AB133" s="10"/>
    </row>
    <row r="134" spans="27:28" s="3" customFormat="1" ht="12.75">
      <c r="AA134" s="10"/>
      <c r="AB134" s="10"/>
    </row>
    <row r="135" spans="27:28" s="3" customFormat="1" ht="12.75">
      <c r="AA135" s="10"/>
      <c r="AB135" s="10"/>
    </row>
    <row r="136" spans="27:28" s="3" customFormat="1" ht="12.75">
      <c r="AA136" s="10"/>
      <c r="AB136" s="10"/>
    </row>
    <row r="137" spans="27:28" s="3" customFormat="1" ht="12.75">
      <c r="AA137" s="10"/>
      <c r="AB137" s="10"/>
    </row>
    <row r="138" spans="27:28" s="3" customFormat="1" ht="12.75">
      <c r="AA138" s="10"/>
      <c r="AB138" s="10"/>
    </row>
    <row r="139" spans="27:28" s="3" customFormat="1" ht="12.75">
      <c r="AA139" s="10"/>
      <c r="AB139" s="10"/>
    </row>
    <row r="140" spans="27:28" s="3" customFormat="1" ht="12.75">
      <c r="AA140" s="10"/>
      <c r="AB140" s="10"/>
    </row>
    <row r="141" spans="27:28" s="3" customFormat="1" ht="12.75">
      <c r="AA141" s="10"/>
      <c r="AB141" s="10"/>
    </row>
    <row r="142" spans="27:28" s="3" customFormat="1" ht="12.75">
      <c r="AA142" s="10"/>
      <c r="AB142" s="10"/>
    </row>
    <row r="143" spans="27:28" s="3" customFormat="1" ht="12.75">
      <c r="AA143" s="10"/>
      <c r="AB143" s="10"/>
    </row>
    <row r="144" spans="27:28" s="3" customFormat="1" ht="12.75">
      <c r="AA144" s="10"/>
      <c r="AB144" s="10"/>
    </row>
    <row r="145" spans="27:28" s="3" customFormat="1" ht="12.75">
      <c r="AA145" s="10"/>
      <c r="AB145" s="10"/>
    </row>
    <row r="146" spans="27:28" s="3" customFormat="1" ht="12.75">
      <c r="AA146" s="10"/>
      <c r="AB146" s="10"/>
    </row>
    <row r="147" spans="27:28" s="3" customFormat="1" ht="12.75">
      <c r="AA147" s="10"/>
      <c r="AB147" s="10"/>
    </row>
    <row r="148" spans="27:28" s="3" customFormat="1" ht="12.75">
      <c r="AA148" s="10"/>
      <c r="AB148" s="10"/>
    </row>
    <row r="149" spans="27:28" s="3" customFormat="1" ht="12.75">
      <c r="AA149" s="10"/>
      <c r="AB149" s="10"/>
    </row>
    <row r="150" spans="27:28" s="3" customFormat="1" ht="12.75">
      <c r="AA150" s="10"/>
      <c r="AB150" s="10"/>
    </row>
    <row r="151" spans="27:28" s="3" customFormat="1" ht="12.75">
      <c r="AA151" s="10"/>
      <c r="AB151" s="10"/>
    </row>
    <row r="152" spans="3:31" s="3" customFormat="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1"/>
      <c r="AD152" s="1"/>
      <c r="AE152" s="1"/>
    </row>
  </sheetData>
  <mergeCells count="20">
    <mergeCell ref="Y47:Z47"/>
    <mergeCell ref="Y48:Z48"/>
    <mergeCell ref="AA48:AB48"/>
    <mergeCell ref="AC48:AD48"/>
    <mergeCell ref="Y26:Z26"/>
    <mergeCell ref="AA26:AB26"/>
    <mergeCell ref="AC26:AD26"/>
    <mergeCell ref="Y25:Z25"/>
    <mergeCell ref="Y3:Z3"/>
    <mergeCell ref="Y4:Z4"/>
    <mergeCell ref="AA4:AB4"/>
    <mergeCell ref="AC4:AD4"/>
    <mergeCell ref="Y69:Z69"/>
    <mergeCell ref="Y70:Z70"/>
    <mergeCell ref="AA70:AB70"/>
    <mergeCell ref="AC70:AD70"/>
    <mergeCell ref="Y91:Z91"/>
    <mergeCell ref="Y92:Z92"/>
    <mergeCell ref="AA92:AB92"/>
    <mergeCell ref="AC92:AD92"/>
  </mergeCells>
  <printOptions/>
  <pageMargins left="0.17" right="0.12" top="0.13" bottom="0.19" header="0.12" footer="0.492125985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/>
  <cp:keywords/>
  <dc:description/>
  <cp:lastModifiedBy>Luiz Tristão</cp:lastModifiedBy>
  <cp:lastPrinted>2007-04-14T22:26:28Z</cp:lastPrinted>
  <dcterms:created xsi:type="dcterms:W3CDTF">1999-08-16T23:34:12Z</dcterms:created>
  <dcterms:modified xsi:type="dcterms:W3CDTF">2007-04-15T09:46:02Z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923522469</vt:i4>
  </property>
  <property fmtid="{D5CDD505-2E9C-101B-9397-08002B2CF9AE}" pid="3" name="_EmailSubject">
    <vt:lpwstr>Campeonato Pangaré - Resultado oficial</vt:lpwstr>
  </property>
  <property fmtid="{D5CDD505-2E9C-101B-9397-08002B2CF9AE}" pid="4" name="_AuthorEmail">
    <vt:lpwstr>MIGUEL.CASTRO@claro.com.br</vt:lpwstr>
  </property>
  <property fmtid="{D5CDD505-2E9C-101B-9397-08002B2CF9AE}" pid="5" name="_AuthorEmailDisplayName">
    <vt:lpwstr>MIGUEL CASTRO - CLARO SP1 -</vt:lpwstr>
  </property>
  <property fmtid="{D5CDD505-2E9C-101B-9397-08002B2CF9AE}" pid="6" name="_ReviewingToolsShownOnce">
    <vt:lpwstr/>
  </property>
</Properties>
</file>